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1124" documentId="8_{86174D3B-2831-48D4-838F-D526018FE23E}" xr6:coauthVersionLast="47" xr6:coauthVersionMax="47" xr10:uidLastSave="{4363AA78-0E6C-4351-86E5-EA8605A32BD4}"/>
  <bookViews>
    <workbookView xWindow="28680" yWindow="-120" windowWidth="29040" windowHeight="15720" xr2:uid="{D7E99CFE-AC43-4439-8C47-ECFA0DFDD0D6}"/>
  </bookViews>
  <sheets>
    <sheet name="Assessment" sheetId="1" r:id="rId1"/>
    <sheet name="Impact" sheetId="5" state="hidden" r:id="rId2"/>
    <sheet name="Feasability" sheetId="6" state="hidden" r:id="rId3"/>
    <sheet name="Sheet4" sheetId="4" state="hidden" r:id="rId4"/>
  </sheets>
  <definedNames>
    <definedName name="_xlnm.Print_Area" localSheetId="0">Assessment!$A$1:$D$109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9" i="1" l="1"/>
  <c r="E54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35" i="1"/>
  <c r="E107" i="1"/>
  <c r="G107" i="1" s="1"/>
  <c r="E106" i="1"/>
  <c r="G106" i="1" s="1"/>
  <c r="E105" i="1"/>
  <c r="G105" i="1" s="1"/>
  <c r="E104" i="1"/>
  <c r="G104" i="1" s="1"/>
  <c r="E103" i="1"/>
  <c r="G103" i="1" s="1"/>
  <c r="E102" i="1"/>
  <c r="G102" i="1" s="1"/>
  <c r="E101" i="1"/>
  <c r="G101" i="1" s="1"/>
  <c r="E75" i="1"/>
  <c r="G75" i="1" s="1"/>
  <c r="E74" i="1"/>
  <c r="G74" i="1" s="1"/>
  <c r="E72" i="1"/>
  <c r="G72" i="1" s="1"/>
  <c r="E71" i="1"/>
  <c r="G71" i="1" s="1"/>
  <c r="E70" i="1"/>
  <c r="G70" i="1" s="1"/>
  <c r="E68" i="1"/>
  <c r="G68" i="1" s="1"/>
  <c r="E67" i="1"/>
  <c r="G67" i="1" s="1"/>
  <c r="E65" i="1"/>
  <c r="G65" i="1" s="1"/>
  <c r="E64" i="1"/>
  <c r="G64" i="1" s="1"/>
  <c r="E61" i="1"/>
  <c r="G61" i="1" s="1"/>
  <c r="E18" i="1"/>
  <c r="G18" i="1" s="1"/>
  <c r="E19" i="1"/>
  <c r="G19" i="1" s="1"/>
  <c r="E17" i="1"/>
  <c r="G17" i="1" s="1"/>
  <c r="E14" i="1"/>
  <c r="E24" i="1"/>
  <c r="E23" i="1"/>
  <c r="E22" i="1"/>
  <c r="E21" i="1"/>
  <c r="E15" i="1"/>
  <c r="I11" i="6"/>
  <c r="I12" i="6"/>
  <c r="I13" i="6"/>
  <c r="I14" i="6"/>
  <c r="I15" i="6"/>
  <c r="I10" i="6"/>
  <c r="I9" i="6"/>
  <c r="J10" i="5"/>
  <c r="J11" i="5"/>
  <c r="J12" i="5"/>
  <c r="J13" i="5"/>
  <c r="J14" i="5"/>
  <c r="J15" i="5"/>
  <c r="J16" i="5"/>
  <c r="J17" i="5"/>
  <c r="J18" i="5"/>
  <c r="J19" i="5"/>
  <c r="J20" i="5"/>
  <c r="J21" i="5"/>
  <c r="J9" i="5"/>
  <c r="D111" i="1" l="1"/>
  <c r="D110" i="1"/>
  <c r="E8" i="1"/>
  <c r="E58" i="1"/>
  <c r="E25" i="1" l="1"/>
  <c r="E26" i="1"/>
  <c r="E27" i="1"/>
  <c r="E28" i="1"/>
  <c r="E29" i="1"/>
  <c r="E30" i="1"/>
  <c r="E31" i="1"/>
  <c r="E32" i="1"/>
  <c r="E33" i="1"/>
  <c r="E97" i="1"/>
  <c r="E93" i="1"/>
  <c r="E89" i="1"/>
  <c r="E85" i="1"/>
  <c r="E81" i="1"/>
  <c r="E77" i="1"/>
  <c r="E12" i="1"/>
  <c r="E13" i="1"/>
  <c r="E11" i="1"/>
  <c r="D108" i="1" l="1"/>
</calcChain>
</file>

<file path=xl/sharedStrings.xml><?xml version="1.0" encoding="utf-8"?>
<sst xmlns="http://schemas.openxmlformats.org/spreadsheetml/2006/main" count="511" uniqueCount="242">
  <si>
    <t>1)  Change - what type of change is your initiative most closely aligned to (please select one option)?</t>
  </si>
  <si>
    <t>Grading</t>
  </si>
  <si>
    <t>Continuous Improvement</t>
  </si>
  <si>
    <t>Cyclical, repeatable changes that continually evolve e.g. improvements to existing pathways or processes</t>
  </si>
  <si>
    <t>Yes</t>
  </si>
  <si>
    <t>Transformational Change</t>
  </si>
  <si>
    <t>Definite start/stop, resulting in entirely new state. Requires fundamental shift in mindset or culture.  Too great to be actioned on top of the “day job”</t>
  </si>
  <si>
    <t>No</t>
  </si>
  <si>
    <t>Financial Sustainability</t>
  </si>
  <si>
    <t>Initiatives that will contribute to the long term financial stability and support future growth of the ICS e.g. Cost improvement projects, reducing waste etc</t>
  </si>
  <si>
    <t>Score</t>
  </si>
  <si>
    <t>Pillar 1</t>
  </si>
  <si>
    <t>Improve the lives of 100,000 people impacted by poor mental health</t>
  </si>
  <si>
    <t>N/A</t>
  </si>
  <si>
    <t>Pillar 2</t>
  </si>
  <si>
    <t>Save 55,000 children from being overweight by 2040</t>
  </si>
  <si>
    <t>Fully aligned</t>
  </si>
  <si>
    <t>Pillar 3</t>
  </si>
  <si>
    <t>Reduce health life expectancy gap from 19 years to 15 years by 2043</t>
  </si>
  <si>
    <t>Pillar 4</t>
  </si>
  <si>
    <t>Increase % of older people living well and independently in Dorset</t>
  </si>
  <si>
    <t>Pillar 5</t>
  </si>
  <si>
    <t>Add 100,000 healthy life years to the people of Dorset by 2033</t>
  </si>
  <si>
    <t>Partially aligned</t>
  </si>
  <si>
    <t>Mandated</t>
  </si>
  <si>
    <t>High</t>
  </si>
  <si>
    <t>This initiative will impact/have the potential to impact one or more of our ICS partners</t>
  </si>
  <si>
    <t>Medium</t>
  </si>
  <si>
    <t>This initiative is partner specific with no impact/dependency to any another partner</t>
  </si>
  <si>
    <t>Low</t>
  </si>
  <si>
    <t>Department specific (e.g. QI, patch releases, emergency upgrades/repairs)</t>
  </si>
  <si>
    <t>Process changes are not yet understood or documented, currently inefficient or non-standardised across departments; requires redesign of clinical workflow at ICS level</t>
  </si>
  <si>
    <t>On the to do list</t>
  </si>
  <si>
    <t>Work in progress</t>
  </si>
  <si>
    <t xml:space="preserve">Good to go </t>
  </si>
  <si>
    <t>SMART benefits are clearly understood, with tracking and reporting measures identified, linked to population health outcomes</t>
  </si>
  <si>
    <t>Significant constraints still to resolve (funding, resource, unmitigated risks)</t>
  </si>
  <si>
    <t>Requires further investigation (to determine funding, resource etc)</t>
  </si>
  <si>
    <t>Good to go</t>
  </si>
  <si>
    <t>Fully funded, resource matched and project ready to implement</t>
  </si>
  <si>
    <t>STRATEGIC ALIGNMENT</t>
  </si>
  <si>
    <t>IMPLEMENTATION READINESS</t>
  </si>
  <si>
    <t>Strategic Alignment</t>
  </si>
  <si>
    <t>0-5</t>
  </si>
  <si>
    <t>6-14</t>
  </si>
  <si>
    <t>15-25</t>
  </si>
  <si>
    <t>Implementation Risk</t>
  </si>
  <si>
    <t>0-9</t>
  </si>
  <si>
    <t>10-20</t>
  </si>
  <si>
    <t>21+</t>
  </si>
  <si>
    <t>Limited alignment</t>
  </si>
  <si>
    <t>Opportunities for creating increased value across the system and help tackle the financial challenges faced by the NHS</t>
  </si>
  <si>
    <t>Mandated by legislation, regulation or compliance standards</t>
  </si>
  <si>
    <t>£</t>
  </si>
  <si>
    <t>Reduce and Sustain Acute Beds</t>
  </si>
  <si>
    <t>Intermediate Care Model Review</t>
  </si>
  <si>
    <t>Productivity</t>
  </si>
  <si>
    <t>Best Value Initiative</t>
  </si>
  <si>
    <t>CVD</t>
  </si>
  <si>
    <t>Falls</t>
  </si>
  <si>
    <t>Respiratory</t>
  </si>
  <si>
    <t>Prevention</t>
  </si>
  <si>
    <t>Children and Young People Mental Health</t>
  </si>
  <si>
    <t>Integrated Neighbourhood Teams</t>
  </si>
  <si>
    <t>Special Educational Needs and Disabilities</t>
  </si>
  <si>
    <t>Personal Health Commissioning</t>
  </si>
  <si>
    <t>INT</t>
  </si>
  <si>
    <t>SEND</t>
  </si>
  <si>
    <t>CYP</t>
  </si>
  <si>
    <t>Running Cost Allowance</t>
  </si>
  <si>
    <t>Fit For Future</t>
  </si>
  <si>
    <t>No Criteria to Reside Reduction</t>
  </si>
  <si>
    <t>Quality Innovation Productivity and Prevention</t>
  </si>
  <si>
    <t>Model Health System</t>
  </si>
  <si>
    <t>PHC</t>
  </si>
  <si>
    <t>Procedures of Low Clinical Value</t>
  </si>
  <si>
    <t>3)  Corporate Priorities - how aligned is your project to delivering the ICB 2024/2025 corporate priorities?</t>
  </si>
  <si>
    <t>High level overview of anticipated benefits OR not yet fully defined</t>
  </si>
  <si>
    <t>Benefits understood however further investigation needed to make them SMART and identify method for tracking and measuring</t>
  </si>
  <si>
    <t>Reconfiguration of existing IT capability; minor improvements to existing building facilities; upgrade of existing physical medical device equipment</t>
  </si>
  <si>
    <t>Data/information to make decisions or take actions views require minor remediation; knowledge or experience to perform the capability has minor gaps; policies are present and consistent across departments or county</t>
  </si>
  <si>
    <t>Data/information views to make decisions or take actions require significant remediation; knowledge or experience to perform the capability has significant gaps; policies are present but inconsistent across departments or county</t>
  </si>
  <si>
    <t>Replacement of existing IT capabilities; convergence or introduction of new IT capability; construction of new building facilities; extension to existing building facilities; introduction of new physical medical device technology</t>
  </si>
  <si>
    <t>Upgrade of existing IT capability; significant reconfiguration or modernisation of existing building facilities; standardisation of existing physical medical technology</t>
  </si>
  <si>
    <t>Impact not yet known;  data/information to make decisions or take actions does not exist; knowledge or experience to perform the capability not present; policies absent across departments or county</t>
  </si>
  <si>
    <t>Processes are partially documented/would benefit from efficiency improvement/standardised in some areas but benefit from being standardised further; redesign of clinical workflow needed at a partner level</t>
  </si>
  <si>
    <t>Processes are fully documented/efficient/standardised across departments and region/require minor improvements; redesign of clinical workflow at a department level</t>
  </si>
  <si>
    <r>
      <rPr>
        <sz val="10"/>
        <rFont val="Quicksand"/>
      </rPr>
      <t xml:space="preserve">Expanding </t>
    </r>
    <r>
      <rPr>
        <sz val="10"/>
        <color theme="1"/>
        <rFont val="Quicksand"/>
      </rPr>
      <t>existing job role; department level training or re-skilling; job role or skills standardisation</t>
    </r>
  </si>
  <si>
    <t>Department-level or individual training/re-skilling; job role or skills re-alignment</t>
  </si>
  <si>
    <t>Initiative will create job roles that do not presently exist or are no longer required; requires partner/ICS level training or re-skilling; new partner onboarding</t>
  </si>
  <si>
    <t>If mandated by what?</t>
  </si>
  <si>
    <t>Date to be implemented by:</t>
  </si>
  <si>
    <t>Impact Assessment</t>
  </si>
  <si>
    <t>Outcome Measures</t>
  </si>
  <si>
    <t>Criteria</t>
  </si>
  <si>
    <t>Weighting</t>
  </si>
  <si>
    <t xml:space="preserve">Strategic Alignment </t>
  </si>
  <si>
    <t>Alignment to the strategic objectives of the ICS</t>
  </si>
  <si>
    <t>Negative impact on objectives</t>
  </si>
  <si>
    <t>No contribution to objectives</t>
  </si>
  <si>
    <t>Indirect contribution to objectives</t>
  </si>
  <si>
    <t>Modest direct contribution to objectives</t>
  </si>
  <si>
    <t>Major direct contribution to objectives</t>
  </si>
  <si>
    <t>Alignment to Five Year Forward Plan</t>
  </si>
  <si>
    <t>Negative impact on Five Pillars</t>
  </si>
  <si>
    <t>No contribution to Five Pillars</t>
  </si>
  <si>
    <t xml:space="preserve">Indirect contribution to Five Pillars </t>
  </si>
  <si>
    <t>Modest direct contribution to Five Pillars</t>
  </si>
  <si>
    <t xml:space="preserve">Major direct contribution to Five Pillars </t>
  </si>
  <si>
    <t>Reduce reliance on acute care by enhancing community-based care solutions</t>
  </si>
  <si>
    <t>Minimal support for transition to community care</t>
  </si>
  <si>
    <t>Limited support with minor impact on reducing acute care</t>
  </si>
  <si>
    <t>Moderate support with noticeable impact</t>
  </si>
  <si>
    <t>Significant support with substantial impact</t>
  </si>
  <si>
    <t>Major support with comprehensive, broad impact</t>
  </si>
  <si>
    <t>Improved population health</t>
  </si>
  <si>
    <t xml:space="preserve">Impact on strategic intent to reduce unplanned contacts. </t>
  </si>
  <si>
    <t>Negative impact on objective</t>
  </si>
  <si>
    <t>No contribution to objective</t>
  </si>
  <si>
    <t>Indirect contribution to objective</t>
  </si>
  <si>
    <t>Modest direct contribution to objective</t>
  </si>
  <si>
    <t>Major contribution to objective</t>
  </si>
  <si>
    <t xml:space="preserve">Potential to improve population health, improve equity of service access and outcomes  </t>
  </si>
  <si>
    <t>Major direct contribution to objective</t>
  </si>
  <si>
    <t>Experience of care</t>
  </si>
  <si>
    <t>Impact on safety, quality, and experience</t>
  </si>
  <si>
    <t>Negative</t>
  </si>
  <si>
    <t>X</t>
  </si>
  <si>
    <t>None</t>
  </si>
  <si>
    <t>Positive</t>
  </si>
  <si>
    <t>Potential to improve patient experience</t>
  </si>
  <si>
    <t>Staff Experience</t>
  </si>
  <si>
    <t>Potential to improve staff health &amp; Wellbeing</t>
  </si>
  <si>
    <t>Negative impact</t>
  </si>
  <si>
    <t>Minimal   / No impact</t>
  </si>
  <si>
    <t>Positive impact</t>
  </si>
  <si>
    <t>Potential to release time to care</t>
  </si>
  <si>
    <t>% Staff Impacted</t>
  </si>
  <si>
    <t>Single Team</t>
  </si>
  <si>
    <t>Majority of Staff</t>
  </si>
  <si>
    <t>Sustainability</t>
  </si>
  <si>
    <t>Size of net financial benefit (system impact)</t>
  </si>
  <si>
    <t>Net cost</t>
  </si>
  <si>
    <t>£0 &gt; £500k</t>
  </si>
  <si>
    <t>£500k &gt; £999k</t>
  </si>
  <si>
    <t>£1m &gt; £1999k</t>
  </si>
  <si>
    <t>&gt;£2m</t>
  </si>
  <si>
    <t>Expected timescales to benefits realisation</t>
  </si>
  <si>
    <t>18 months+</t>
  </si>
  <si>
    <t>12 - 18 months</t>
  </si>
  <si>
    <t>6 - 12 months</t>
  </si>
  <si>
    <t>3 - 6 months</t>
  </si>
  <si>
    <t>&lt; 3 months</t>
  </si>
  <si>
    <t>Impact on operation service sustainability</t>
  </si>
  <si>
    <t>x</t>
  </si>
  <si>
    <t>Feasability Assessment</t>
  </si>
  <si>
    <t>Stakeholder commitment for implementation (clinicians and partners)</t>
  </si>
  <si>
    <t>Resistant and unsupportive</t>
  </si>
  <si>
    <t>Challenging and critical</t>
  </si>
  <si>
    <t>Challenging and helpful</t>
  </si>
  <si>
    <t>Supports and enables</t>
  </si>
  <si>
    <t>Fully bought-in</t>
  </si>
  <si>
    <t>Service user support to engage in co-design and co-production</t>
  </si>
  <si>
    <t>Resources required to implement project</t>
  </si>
  <si>
    <t>Multidisciplinary team including 3 or more FTEs and significant Executive Team involvement</t>
  </si>
  <si>
    <t xml:space="preserve">Multidisciplinary team including 2 or 3 FTEs with some senior level </t>
  </si>
  <si>
    <t>1 FTE and/or external support with some senior level support</t>
  </si>
  <si>
    <t>0.5 FTE with minimal executive team support</t>
  </si>
  <si>
    <t>0.25 FTE with no executive team support</t>
  </si>
  <si>
    <t>Resource Availability</t>
  </si>
  <si>
    <t>No team or funding identified</t>
  </si>
  <si>
    <r>
      <t>Team</t>
    </r>
    <r>
      <rPr>
        <b/>
        <sz val="11"/>
        <color rgb="FF000000"/>
        <rFont val="Calibri"/>
        <family val="2"/>
      </rPr>
      <t xml:space="preserve"> or</t>
    </r>
    <r>
      <rPr>
        <sz val="11"/>
        <color rgb="FF000000"/>
        <rFont val="Calibri"/>
        <family val="2"/>
      </rPr>
      <t xml:space="preserve"> funding identified but need releasing</t>
    </r>
  </si>
  <si>
    <r>
      <t>Team</t>
    </r>
    <r>
      <rPr>
        <b/>
        <sz val="11"/>
        <color rgb="FF000000"/>
        <rFont val="Calibri"/>
        <family val="2"/>
      </rPr>
      <t xml:space="preserve"> or </t>
    </r>
    <r>
      <rPr>
        <sz val="11"/>
        <color rgb="FF000000"/>
        <rFont val="Calibri"/>
        <family val="2"/>
      </rPr>
      <t xml:space="preserve">funding identified and available </t>
    </r>
  </si>
  <si>
    <r>
      <t xml:space="preserve">Team </t>
    </r>
    <r>
      <rPr>
        <b/>
        <sz val="11"/>
        <color rgb="FF000000"/>
        <rFont val="Calibri"/>
        <family val="2"/>
      </rPr>
      <t>and</t>
    </r>
    <r>
      <rPr>
        <sz val="11"/>
        <color rgb="FF000000"/>
        <rFont val="Calibri"/>
        <family val="2"/>
      </rPr>
      <t xml:space="preserve"> funding identified but need releasing</t>
    </r>
  </si>
  <si>
    <r>
      <t xml:space="preserve">Team </t>
    </r>
    <r>
      <rPr>
        <b/>
        <sz val="11"/>
        <color rgb="FF000000"/>
        <rFont val="Calibri"/>
        <family val="2"/>
      </rPr>
      <t>and</t>
    </r>
    <r>
      <rPr>
        <sz val="11"/>
        <color rgb="FF000000"/>
        <rFont val="Calibri"/>
        <family val="2"/>
      </rPr>
      <t xml:space="preserve"> funding identified and available</t>
    </r>
  </si>
  <si>
    <t>Strength evidence base and / or existing framework available?</t>
  </si>
  <si>
    <t>No evidence / framework</t>
  </si>
  <si>
    <t xml:space="preserve">Poor / limited </t>
  </si>
  <si>
    <t>Partial i.e., available for part of the proposal</t>
  </si>
  <si>
    <t xml:space="preserve">Moderate </t>
  </si>
  <si>
    <t>Strong evidence / framework that demonstrates benefits realisation</t>
  </si>
  <si>
    <t>Service delivery challenges – Impacts viability of other services, workforce implications, impact on direct patient care and / or delivery of other programmes</t>
  </si>
  <si>
    <t>4 or more complex service delivery challenges identified</t>
  </si>
  <si>
    <t>Information Availability</t>
  </si>
  <si>
    <t>No information</t>
  </si>
  <si>
    <t>Poor / limited information</t>
  </si>
  <si>
    <t>Information partial cannot be improved without substantial resources</t>
  </si>
  <si>
    <t>Information partial but can be made available with additional resource</t>
  </si>
  <si>
    <t>Information available</t>
  </si>
  <si>
    <t>Weighted Score</t>
  </si>
  <si>
    <t>3 Service Delivery Challenges Identified</t>
  </si>
  <si>
    <t>2 Service Delivery Challenges Identified</t>
  </si>
  <si>
    <t>1 Service Delivery Challenges Identified</t>
  </si>
  <si>
    <t>No Service Delivery Challenges Identified</t>
  </si>
  <si>
    <t>Experience of Care</t>
  </si>
  <si>
    <t xml:space="preserve">Weighting </t>
  </si>
  <si>
    <t xml:space="preserve">Weighted Score </t>
  </si>
  <si>
    <t>IMPACT SCORE</t>
  </si>
  <si>
    <t>5)  Scope - what impact will your initiative have across the Integrated Care System?</t>
  </si>
  <si>
    <t xml:space="preserve">6)  Financial - Has a budget been identified for your initiative? </t>
  </si>
  <si>
    <t>7)  Financial - Based on what you know now, what is the estimated budget for your project/programme?</t>
  </si>
  <si>
    <t>8)  Financial - Based on what you know now, what is the estimated net financial benefit for your project/programme?</t>
  </si>
  <si>
    <t>4)  NHSE Operational Priorities 25/26 - how aligned is your project to delivering the NHSE priorities for 2025/2026</t>
  </si>
  <si>
    <t>Improve A&amp;E 
waiting times and 
ambulance 
response times</t>
  </si>
  <si>
    <t>Maintain our collective focus on the overall quality and safety of our services</t>
  </si>
  <si>
    <t>Address inequalities and shift towards prevention</t>
  </si>
  <si>
    <t>Live within the budget allocated, reducing waste and improving productivity</t>
  </si>
  <si>
    <t>Improve mental health and learning disability care</t>
  </si>
  <si>
    <t>Improve access to general practice and urgent dental care</t>
  </si>
  <si>
    <t>Reduce the time people wait for elective care</t>
  </si>
  <si>
    <t>Improve the percentage of patients waiting no longer than 18 weeks for treatment to 65% nationally by March 2026, with every trust expected to deliver a minimum 5% point improvement</t>
  </si>
  <si>
    <t>Reduce the proportion of people waiting over 52 weeks for treatment to less than 1% of the total waiting list by March 2026</t>
  </si>
  <si>
    <t>Improve the percentage of patients waiting no longer than 18 weeks for a first appointment to 72% nationally by March 2026, with every trust expected to deliver a minimum 5% point improvement</t>
  </si>
  <si>
    <t>Improve performance against the headline 62-day cancer standard to 75% by March 2026</t>
  </si>
  <si>
    <t>Improve performance against the 28-day cancer Faster Diagnosis Standard to 80% by March 2026</t>
  </si>
  <si>
    <t>Improve A&amp;E waiting times, with a minimum of 78% of patients admitted, discharged and transferred from ED within 4 hours in March 2026 and a higher proportion of patients admitted, discharged and transferred from ED within 12 hours across 2025/26 compared to 2024/25</t>
  </si>
  <si>
    <t>Improve Category 2 ambulance response times to an average of 30 minutes across 2025/26</t>
  </si>
  <si>
    <t>Improve patient experience of access to general practice as measured by the ONS Health Insights Survey</t>
  </si>
  <si>
    <t>Increase the number of urgent dental appointments in line with the national ambition to provide 700,000 more</t>
  </si>
  <si>
    <t>Reduce average length of stay in adult acute mental health beds</t>
  </si>
  <si>
    <t>Increase the number of CYP accessing services to achieve the national ambition for 345,000 additional CYP aged 0–25 compared to 2019</t>
  </si>
  <si>
    <t>Reduce reliance on mental health inpatient care for people with a learning disability and autistic people, delivering a minimum 10% reduction</t>
  </si>
  <si>
    <t>Deliver a balanced net system financial position for 2025/26</t>
  </si>
  <si>
    <t>Reduce agency expenditure as far as possible, with a minimum 30% reduction on current spending across all systems</t>
  </si>
  <si>
    <t>Close the activity/ WTE gap against pre-Covid levels (adjusted for case mix)</t>
  </si>
  <si>
    <t>Improve safety in maternity and neonatal services, delivering the key actions of the of the ‘Three year delivery plan’</t>
  </si>
  <si>
    <t>Reduce inequalities in line with the Core20PLUS5 approach for adults and children and young peopl</t>
  </si>
  <si>
    <t>Increase the % of patients with hypertension treated according to NICE guidance, and the % of patients with GP recorded CVD, who have their cholesterol levels managed to NICE guidance</t>
  </si>
  <si>
    <t>FEASIBILITY SCORE</t>
  </si>
  <si>
    <t>Complexity and Prioritisation Assessment</t>
  </si>
  <si>
    <t>9) Size of net financial benefit (system impact)</t>
  </si>
  <si>
    <t>10) Impact Assessment: Which statement fits the current state of the initiative best?</t>
  </si>
  <si>
    <t>Initiative Name</t>
  </si>
  <si>
    <t>Current Gateway Stage</t>
  </si>
  <si>
    <t>11)  Impact to People/Resource - what level of impact will your initiative have on teams and/or departments?</t>
  </si>
  <si>
    <t>12)  Impact to Processes - how well understood is the impact that your initiative will have on existing or future processes?</t>
  </si>
  <si>
    <t>13)  Impact to Information - what level of impact will your initiative have on existing/future data or information?</t>
  </si>
  <si>
    <t>14)   Impact to Tools/Assets/Technology - what level of impact will there be on existing or future assets and/or technology?</t>
  </si>
  <si>
    <t>15)  Benefits - how well are the benefits understood at this stage?</t>
  </si>
  <si>
    <t xml:space="preserve">16)  Ability to Implement - how much more do you need to do to start this initiative? </t>
  </si>
  <si>
    <t>17) Feasibility Assessment: Which statement fits the current state of the initiative best?</t>
  </si>
  <si>
    <r>
      <t>2)  Strategic Alignment - how aligned is your project to the Five Year Forward Plan (</t>
    </r>
    <r>
      <rPr>
        <b/>
        <u/>
        <sz val="11"/>
        <color theme="0"/>
        <rFont val="Quicksand"/>
      </rPr>
      <t>use "Fully Aligned" only once</t>
    </r>
    <r>
      <rPr>
        <b/>
        <sz val="11"/>
        <color theme="0"/>
        <rFont val="Quicksand"/>
      </rPr>
      <t>,</t>
    </r>
    <r>
      <rPr>
        <b/>
        <sz val="11"/>
        <color rgb="FFFF0066"/>
        <rFont val="Quicksand"/>
      </rPr>
      <t xml:space="preserve"> </t>
    </r>
    <r>
      <rPr>
        <b/>
        <sz val="11"/>
        <color theme="0"/>
        <rFont val="Quicksand"/>
      </rPr>
      <t>to indicate the primary pillar)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</si>
</sst>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0"/>
      <name val="Quicksand"/>
    </font>
    <font>
      <b/>
      <sz val="11"/>
      <color theme="0"/>
      <name val="Quicksand"/>
    </font>
    <font>
      <sz val="11"/>
      <color theme="1"/>
      <name val="Quicksand"/>
    </font>
    <font>
      <b/>
      <sz val="10"/>
      <color theme="0"/>
      <name val="Quicksand"/>
    </font>
    <font>
      <sz val="10"/>
      <color theme="1"/>
      <name val="Quicksand"/>
    </font>
    <font>
      <b/>
      <sz val="10"/>
      <color theme="1"/>
      <name val="Quicksand"/>
    </font>
    <font>
      <sz val="10"/>
      <name val="Quicksand"/>
    </font>
    <font>
      <b/>
      <sz val="12"/>
      <color theme="0"/>
      <name val="Quicksand"/>
    </font>
    <font>
      <b/>
      <sz val="11"/>
      <color theme="1"/>
      <name val="Quicksand"/>
    </font>
    <font>
      <b/>
      <sz val="16"/>
      <color theme="1" tint="0.249977111117893"/>
      <name val="Quicksand"/>
    </font>
    <font>
      <sz val="11"/>
      <color rgb="FF000000"/>
      <name val="Quicksand"/>
    </font>
    <font>
      <b/>
      <sz val="10"/>
      <name val="Quicksand"/>
    </font>
    <font>
      <b/>
      <sz val="18"/>
      <color theme="0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4"/>
      <color theme="0"/>
      <name val="Quicksand"/>
    </font>
    <font>
      <b/>
      <sz val="14"/>
      <color theme="1"/>
      <name val="Quicksand"/>
    </font>
    <font>
      <b/>
      <sz val="11"/>
      <color rgb="FFFF0066"/>
      <name val="Quicksand"/>
    </font>
    <font>
      <b/>
      <u/>
      <sz val="11"/>
      <color theme="0"/>
      <name val="Quicksand"/>
    </font>
    <font>
      <b/>
      <sz val="11"/>
      <name val="Quicksand"/>
    </font>
  </fonts>
  <fills count="16">
    <fill>
      <patternFill patternType="none"/>
    </fill>
    <fill>
      <patternFill patternType="gray125"/>
    </fill>
    <fill>
      <patternFill patternType="solid">
        <fgColor rgb="FF009F9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41F5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007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EECE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7" fontId="5" fillId="3" borderId="0" xfId="0" quotePrefix="1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6" fillId="9" borderId="5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164" fontId="8" fillId="11" borderId="1" xfId="0" applyNumberFormat="1" applyFont="1" applyFill="1" applyBorder="1" applyAlignment="1">
      <alignment horizontal="left" vertical="center"/>
    </xf>
    <xf numFmtId="0" fontId="7" fillId="11" borderId="1" xfId="0" applyFont="1" applyFill="1" applyBorder="1" applyAlignment="1">
      <alignment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vertical="top" wrapText="1"/>
    </xf>
    <xf numFmtId="0" fontId="7" fillId="11" borderId="1" xfId="0" applyFont="1" applyFill="1" applyBorder="1" applyAlignment="1">
      <alignment vertical="center"/>
    </xf>
    <xf numFmtId="0" fontId="6" fillId="9" borderId="1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6" borderId="18" xfId="0" applyFont="1" applyFill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9" borderId="19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0" fontId="12" fillId="7" borderId="13" xfId="0" applyFont="1" applyFill="1" applyBorder="1" applyAlignment="1">
      <alignment horizontal="left" vertical="center"/>
    </xf>
    <xf numFmtId="0" fontId="12" fillId="7" borderId="14" xfId="0" applyFont="1" applyFill="1" applyBorder="1" applyAlignment="1">
      <alignment horizontal="left" vertical="center"/>
    </xf>
    <xf numFmtId="0" fontId="16" fillId="13" borderId="27" xfId="0" applyFont="1" applyFill="1" applyBorder="1" applyAlignment="1">
      <alignment horizontal="center" vertical="center" wrapText="1" readingOrder="1"/>
    </xf>
    <xf numFmtId="0" fontId="17" fillId="14" borderId="27" xfId="0" applyFont="1" applyFill="1" applyBorder="1" applyAlignment="1">
      <alignment horizontal="left" vertical="center" wrapText="1" readingOrder="1"/>
    </xf>
    <xf numFmtId="0" fontId="18" fillId="15" borderId="27" xfId="0" applyFont="1" applyFill="1" applyBorder="1" applyAlignment="1">
      <alignment horizontal="center" vertical="center" wrapText="1" readingOrder="1"/>
    </xf>
    <xf numFmtId="0" fontId="19" fillId="15" borderId="27" xfId="0" applyFont="1" applyFill="1" applyBorder="1" applyAlignment="1">
      <alignment horizontal="center" vertical="center" wrapText="1" readingOrder="1"/>
    </xf>
    <xf numFmtId="0" fontId="16" fillId="2" borderId="27" xfId="0" applyFont="1" applyFill="1" applyBorder="1" applyAlignment="1">
      <alignment horizontal="left" vertical="center" wrapText="1" readingOrder="1"/>
    </xf>
    <xf numFmtId="0" fontId="16" fillId="2" borderId="27" xfId="0" applyFont="1" applyFill="1" applyBorder="1" applyAlignment="1">
      <alignment horizontal="center" vertical="center" wrapText="1" readingOrder="1"/>
    </xf>
    <xf numFmtId="0" fontId="20" fillId="2" borderId="27" xfId="0" applyFont="1" applyFill="1" applyBorder="1" applyAlignment="1">
      <alignment horizontal="left" vertical="center" wrapText="1" readingOrder="1"/>
    </xf>
    <xf numFmtId="0" fontId="18" fillId="15" borderId="28" xfId="0" applyFont="1" applyFill="1" applyBorder="1" applyAlignment="1">
      <alignment horizontal="center" vertical="center" wrapText="1" readingOrder="1"/>
    </xf>
    <xf numFmtId="0" fontId="19" fillId="15" borderId="28" xfId="0" applyFont="1" applyFill="1" applyBorder="1" applyAlignment="1">
      <alignment horizontal="center" vertical="center" wrapText="1" readingOrder="1"/>
    </xf>
    <xf numFmtId="0" fontId="20" fillId="2" borderId="28" xfId="0" applyFont="1" applyFill="1" applyBorder="1" applyAlignment="1">
      <alignment horizontal="center" vertical="center" wrapText="1" readingOrder="1"/>
    </xf>
    <xf numFmtId="0" fontId="4" fillId="10" borderId="24" xfId="0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4" fillId="10" borderId="25" xfId="0" applyFont="1" applyFill="1" applyBorder="1" applyAlignment="1">
      <alignment vertical="center"/>
    </xf>
    <xf numFmtId="0" fontId="6" fillId="10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/>
    </xf>
    <xf numFmtId="0" fontId="6" fillId="9" borderId="26" xfId="0" applyFont="1" applyFill="1" applyBorder="1" applyAlignment="1">
      <alignment vertical="center"/>
    </xf>
    <xf numFmtId="0" fontId="12" fillId="7" borderId="35" xfId="0" applyFont="1" applyFill="1" applyBorder="1" applyAlignment="1">
      <alignment horizontal="center" vertical="center"/>
    </xf>
    <xf numFmtId="0" fontId="12" fillId="7" borderId="36" xfId="0" applyFont="1" applyFill="1" applyBorder="1" applyAlignment="1">
      <alignment horizontal="center" vertical="center"/>
    </xf>
    <xf numFmtId="0" fontId="12" fillId="7" borderId="3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vertical="center" wrapText="1"/>
    </xf>
    <xf numFmtId="0" fontId="6" fillId="10" borderId="18" xfId="0" applyFont="1" applyFill="1" applyBorder="1" applyAlignment="1">
      <alignment vertical="center" wrapText="1"/>
    </xf>
    <xf numFmtId="0" fontId="7" fillId="6" borderId="18" xfId="0" applyFont="1" applyFill="1" applyBorder="1" applyAlignment="1">
      <alignment vertical="center"/>
    </xf>
    <xf numFmtId="0" fontId="6" fillId="9" borderId="38" xfId="0" applyFont="1" applyFill="1" applyBorder="1" applyAlignment="1">
      <alignment horizontal="center" vertical="center"/>
    </xf>
    <xf numFmtId="0" fontId="6" fillId="9" borderId="39" xfId="0" applyFont="1" applyFill="1" applyBorder="1" applyAlignment="1">
      <alignment horizontal="center" vertical="center"/>
    </xf>
    <xf numFmtId="0" fontId="6" fillId="9" borderId="40" xfId="0" applyFont="1" applyFill="1" applyBorder="1" applyAlignment="1">
      <alignment horizontal="center" vertical="center"/>
    </xf>
    <xf numFmtId="0" fontId="6" fillId="9" borderId="41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/>
    </xf>
    <xf numFmtId="0" fontId="6" fillId="9" borderId="25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/>
    </xf>
    <xf numFmtId="0" fontId="12" fillId="7" borderId="44" xfId="0" applyFont="1" applyFill="1" applyBorder="1" applyAlignment="1">
      <alignment horizontal="left" vertical="center"/>
    </xf>
    <xf numFmtId="0" fontId="12" fillId="7" borderId="37" xfId="0" applyFont="1" applyFill="1" applyBorder="1" applyAlignment="1">
      <alignment horizontal="left" vertical="center"/>
    </xf>
    <xf numFmtId="0" fontId="12" fillId="7" borderId="42" xfId="0" applyFont="1" applyFill="1" applyBorder="1" applyAlignment="1">
      <alignment horizontal="left" vertical="center"/>
    </xf>
    <xf numFmtId="0" fontId="12" fillId="7" borderId="48" xfId="0" applyFont="1" applyFill="1" applyBorder="1" applyAlignment="1">
      <alignment horizontal="left" vertical="center"/>
    </xf>
    <xf numFmtId="0" fontId="12" fillId="7" borderId="43" xfId="0" applyFont="1" applyFill="1" applyBorder="1" applyAlignment="1">
      <alignment horizontal="left" vertical="center"/>
    </xf>
    <xf numFmtId="0" fontId="12" fillId="7" borderId="15" xfId="0" applyFont="1" applyFill="1" applyBorder="1" applyAlignment="1">
      <alignment horizontal="left" vertical="center"/>
    </xf>
    <xf numFmtId="0" fontId="12" fillId="7" borderId="17" xfId="0" applyFont="1" applyFill="1" applyBorder="1" applyAlignment="1">
      <alignment horizontal="left" vertical="center"/>
    </xf>
    <xf numFmtId="0" fontId="4" fillId="12" borderId="47" xfId="0" applyFont="1" applyFill="1" applyBorder="1" applyAlignment="1">
      <alignment horizontal="center" wrapText="1"/>
    </xf>
    <xf numFmtId="0" fontId="4" fillId="12" borderId="49" xfId="0" applyFont="1" applyFill="1" applyBorder="1" applyAlignment="1">
      <alignment horizontal="center" wrapText="1"/>
    </xf>
    <xf numFmtId="0" fontId="6" fillId="9" borderId="21" xfId="0" applyFont="1" applyFill="1" applyBorder="1" applyAlignment="1">
      <alignment horizontal="center" vertical="center"/>
    </xf>
    <xf numFmtId="164" fontId="8" fillId="11" borderId="10" xfId="0" applyNumberFormat="1" applyFont="1" applyFill="1" applyBorder="1" applyAlignment="1">
      <alignment horizontal="left" vertical="center"/>
    </xf>
    <xf numFmtId="0" fontId="22" fillId="12" borderId="47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left" vertical="center"/>
    </xf>
    <xf numFmtId="0" fontId="6" fillId="9" borderId="54" xfId="0" applyFont="1" applyFill="1" applyBorder="1" applyAlignment="1">
      <alignment horizontal="center" vertical="center"/>
    </xf>
    <xf numFmtId="0" fontId="6" fillId="9" borderId="22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0" xfId="0" applyFont="1" applyFill="1" applyAlignment="1">
      <alignment vertical="center"/>
    </xf>
    <xf numFmtId="0" fontId="6" fillId="9" borderId="55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6" fillId="9" borderId="56" xfId="0" applyFont="1" applyFill="1" applyBorder="1" applyAlignment="1">
      <alignment horizontal="center" vertical="center" wrapText="1"/>
    </xf>
    <xf numFmtId="0" fontId="6" fillId="9" borderId="57" xfId="0" applyFont="1" applyFill="1" applyBorder="1" applyAlignment="1">
      <alignment horizontal="center" vertical="center" wrapText="1"/>
    </xf>
    <xf numFmtId="0" fontId="6" fillId="9" borderId="55" xfId="0" applyFont="1" applyFill="1" applyBorder="1" applyAlignment="1">
      <alignment horizontal="center" vertical="center"/>
    </xf>
    <xf numFmtId="0" fontId="6" fillId="9" borderId="32" xfId="0" applyFont="1" applyFill="1" applyBorder="1" applyAlignment="1">
      <alignment vertical="center"/>
    </xf>
    <xf numFmtId="0" fontId="6" fillId="9" borderId="54" xfId="0" applyFont="1" applyFill="1" applyBorder="1" applyAlignment="1">
      <alignment vertical="center"/>
    </xf>
    <xf numFmtId="0" fontId="6" fillId="9" borderId="33" xfId="0" applyFont="1" applyFill="1" applyBorder="1" applyAlignment="1">
      <alignment horizontal="center" vertical="center"/>
    </xf>
    <xf numFmtId="0" fontId="6" fillId="9" borderId="52" xfId="0" applyFont="1" applyFill="1" applyBorder="1" applyAlignment="1">
      <alignment vertical="center"/>
    </xf>
    <xf numFmtId="0" fontId="6" fillId="9" borderId="45" xfId="0" applyFont="1" applyFill="1" applyBorder="1" applyAlignment="1">
      <alignment vertical="center"/>
    </xf>
    <xf numFmtId="0" fontId="6" fillId="9" borderId="58" xfId="0" applyFont="1" applyFill="1" applyBorder="1" applyAlignment="1">
      <alignment vertical="center"/>
    </xf>
    <xf numFmtId="0" fontId="6" fillId="9" borderId="40" xfId="0" applyFont="1" applyFill="1" applyBorder="1" applyAlignment="1">
      <alignment vertical="center"/>
    </xf>
    <xf numFmtId="0" fontId="6" fillId="9" borderId="59" xfId="0" applyFont="1" applyFill="1" applyBorder="1" applyAlignment="1">
      <alignment horizontal="center" vertical="center"/>
    </xf>
    <xf numFmtId="14" fontId="14" fillId="6" borderId="53" xfId="0" applyNumberFormat="1" applyFont="1" applyFill="1" applyBorder="1" applyAlignment="1">
      <alignment horizontal="center" vertical="center"/>
    </xf>
    <xf numFmtId="14" fontId="14" fillId="6" borderId="6" xfId="0" applyNumberFormat="1" applyFont="1" applyFill="1" applyBorder="1" applyAlignment="1">
      <alignment horizontal="center" vertical="center"/>
    </xf>
    <xf numFmtId="14" fontId="14" fillId="6" borderId="5" xfId="0" applyNumberFormat="1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6" fillId="9" borderId="53" xfId="0" applyFont="1" applyFill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/>
    </xf>
    <xf numFmtId="0" fontId="6" fillId="9" borderId="24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 wrapText="1"/>
    </xf>
    <xf numFmtId="0" fontId="6" fillId="9" borderId="52" xfId="0" applyFont="1" applyFill="1" applyBorder="1" applyAlignment="1">
      <alignment horizontal="center" vertical="center"/>
    </xf>
    <xf numFmtId="0" fontId="25" fillId="12" borderId="17" xfId="0" applyFont="1" applyFill="1" applyBorder="1" applyAlignment="1">
      <alignment horizontal="center" vertical="center" wrapText="1"/>
    </xf>
    <xf numFmtId="0" fontId="21" fillId="10" borderId="15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center" vertical="center" wrapText="1"/>
    </xf>
    <xf numFmtId="0" fontId="21" fillId="10" borderId="17" xfId="0" applyFont="1" applyFill="1" applyBorder="1" applyAlignment="1">
      <alignment horizontal="center" vertical="center" wrapText="1"/>
    </xf>
    <xf numFmtId="0" fontId="3" fillId="8" borderId="45" xfId="0" applyFont="1" applyFill="1" applyBorder="1" applyAlignment="1">
      <alignment horizontal="left" vertical="center"/>
    </xf>
    <xf numFmtId="0" fontId="3" fillId="8" borderId="46" xfId="0" applyFont="1" applyFill="1" applyBorder="1" applyAlignment="1">
      <alignment horizontal="left" vertical="center"/>
    </xf>
    <xf numFmtId="0" fontId="3" fillId="8" borderId="42" xfId="0" applyFont="1" applyFill="1" applyBorder="1" applyAlignment="1">
      <alignment horizontal="left" vertical="center"/>
    </xf>
    <xf numFmtId="0" fontId="3" fillId="8" borderId="48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4" fillId="9" borderId="4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left" vertical="center"/>
    </xf>
    <xf numFmtId="0" fontId="4" fillId="9" borderId="55" xfId="0" applyFont="1" applyFill="1" applyBorder="1" applyAlignment="1">
      <alignment horizontal="left" vertical="center"/>
    </xf>
    <xf numFmtId="0" fontId="6" fillId="9" borderId="22" xfId="0" applyFont="1" applyFill="1" applyBorder="1" applyAlignment="1">
      <alignment horizontal="center" vertical="center" wrapText="1"/>
    </xf>
    <xf numFmtId="0" fontId="6" fillId="9" borderId="52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9" borderId="24" xfId="0" applyFont="1" applyFill="1" applyBorder="1" applyAlignment="1">
      <alignment horizontal="left" vertical="center"/>
    </xf>
    <xf numFmtId="0" fontId="4" fillId="9" borderId="6" xfId="0" applyFont="1" applyFill="1" applyBorder="1" applyAlignment="1">
      <alignment horizontal="left" vertical="center"/>
    </xf>
    <xf numFmtId="0" fontId="4" fillId="9" borderId="25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18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center"/>
    </xf>
    <xf numFmtId="0" fontId="10" fillId="9" borderId="37" xfId="0" applyFont="1" applyFill="1" applyBorder="1" applyAlignment="1">
      <alignment horizontal="center" vertical="center"/>
    </xf>
    <xf numFmtId="0" fontId="6" fillId="9" borderId="40" xfId="0" applyFont="1" applyFill="1" applyBorder="1" applyAlignment="1">
      <alignment horizontal="center" vertical="center"/>
    </xf>
    <xf numFmtId="0" fontId="6" fillId="9" borderId="41" xfId="0" applyFont="1" applyFill="1" applyBorder="1" applyAlignment="1">
      <alignment horizontal="center" vertical="center"/>
    </xf>
    <xf numFmtId="0" fontId="6" fillId="9" borderId="51" xfId="0" applyFont="1" applyFill="1" applyBorder="1" applyAlignment="1">
      <alignment horizontal="center" vertical="center"/>
    </xf>
    <xf numFmtId="0" fontId="6" fillId="9" borderId="50" xfId="0" applyFont="1" applyFill="1" applyBorder="1" applyAlignment="1">
      <alignment horizontal="center" vertical="center"/>
    </xf>
    <xf numFmtId="0" fontId="6" fillId="9" borderId="23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0" fontId="6" fillId="10" borderId="26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10" borderId="25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left" vertical="center" wrapText="1"/>
    </xf>
    <xf numFmtId="0" fontId="6" fillId="9" borderId="3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9" borderId="41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32" xfId="0" applyFont="1" applyFill="1" applyBorder="1" applyAlignment="1">
      <alignment horizontal="center" vertical="center"/>
    </xf>
    <xf numFmtId="0" fontId="6" fillId="9" borderId="40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6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6" fillId="13" borderId="28" xfId="0" applyFont="1" applyFill="1" applyBorder="1" applyAlignment="1">
      <alignment horizontal="left" vertical="center" wrapText="1" readingOrder="1"/>
    </xf>
    <xf numFmtId="0" fontId="16" fillId="13" borderId="29" xfId="0" applyFont="1" applyFill="1" applyBorder="1" applyAlignment="1">
      <alignment horizontal="left" vertical="center" wrapText="1" readingOrder="1"/>
    </xf>
    <xf numFmtId="0" fontId="16" fillId="13" borderId="30" xfId="0" applyFont="1" applyFill="1" applyBorder="1" applyAlignment="1">
      <alignment horizontal="left" vertical="center" wrapText="1" readingOrder="1"/>
    </xf>
    <xf numFmtId="0" fontId="15" fillId="8" borderId="0" xfId="0" applyFont="1" applyFill="1" applyAlignment="1">
      <alignment horizontal="center"/>
    </xf>
    <xf numFmtId="0" fontId="20" fillId="2" borderId="28" xfId="0" applyFont="1" applyFill="1" applyBorder="1" applyAlignment="1">
      <alignment horizontal="left" vertical="center" wrapText="1" readingOrder="1"/>
    </xf>
    <xf numFmtId="0" fontId="20" fillId="2" borderId="30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23">
    <dxf>
      <font>
        <strike val="0"/>
        <color theme="0"/>
      </font>
      <fill>
        <patternFill>
          <bgColor rgb="FFAE2573"/>
        </patternFill>
      </fill>
    </dxf>
    <dxf>
      <font>
        <strike val="0"/>
        <color theme="0"/>
      </font>
      <fill>
        <patternFill>
          <bgColor rgb="FFA31CAD"/>
        </patternFill>
      </fill>
    </dxf>
    <dxf>
      <font>
        <strike val="0"/>
        <color theme="0"/>
      </font>
      <fill>
        <patternFill>
          <bgColor rgb="FF5614AC"/>
        </patternFill>
      </fill>
    </dxf>
    <dxf>
      <font>
        <strike val="0"/>
        <color theme="0"/>
      </font>
      <fill>
        <patternFill>
          <bgColor rgb="FF0D18AA"/>
        </patternFill>
      </fill>
    </dxf>
    <dxf>
      <font>
        <strike val="0"/>
        <color theme="0"/>
      </font>
      <fill>
        <patternFill>
          <bgColor rgb="FF0662A7"/>
        </patternFill>
      </fill>
    </dxf>
    <dxf>
      <font>
        <strike val="0"/>
        <color theme="0"/>
      </font>
      <fill>
        <patternFill>
          <bgColor rgb="FF00A49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fgColor theme="7" tint="0.59996337778862885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0066"/>
      <color rgb="FFAE2573"/>
      <color rgb="FFA31CAD"/>
      <color rgb="FF5614AC"/>
      <color rgb="FF0D18AA"/>
      <color rgb="FF0662A7"/>
      <color rgb="FF00A499"/>
      <color rgb="FF00B050"/>
      <color rgb="FFE41F5F"/>
      <color rgb="FF009F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png"/><Relationship Id="rId18" Type="http://schemas.openxmlformats.org/officeDocument/2006/relationships/image" Target="../media/image18.svg"/><Relationship Id="rId26" Type="http://schemas.openxmlformats.org/officeDocument/2006/relationships/image" Target="../media/image26.sv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svg"/><Relationship Id="rId16" Type="http://schemas.openxmlformats.org/officeDocument/2006/relationships/image" Target="../media/image16.svg"/><Relationship Id="rId20" Type="http://schemas.openxmlformats.org/officeDocument/2006/relationships/image" Target="../media/image20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24" Type="http://schemas.openxmlformats.org/officeDocument/2006/relationships/image" Target="../media/image24.sv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svg"/><Relationship Id="rId10" Type="http://schemas.openxmlformats.org/officeDocument/2006/relationships/image" Target="../media/image10.svg"/><Relationship Id="rId19" Type="http://schemas.openxmlformats.org/officeDocument/2006/relationships/image" Target="../media/image19.png"/><Relationship Id="rId4" Type="http://schemas.openxmlformats.org/officeDocument/2006/relationships/image" Target="../media/image4.svg"/><Relationship Id="rId9" Type="http://schemas.openxmlformats.org/officeDocument/2006/relationships/image" Target="../media/image9.png"/><Relationship Id="rId14" Type="http://schemas.openxmlformats.org/officeDocument/2006/relationships/image" Target="../media/image14.svg"/><Relationship Id="rId22" Type="http://schemas.openxmlformats.org/officeDocument/2006/relationships/image" Target="../media/image22.svg"/><Relationship Id="rId27" Type="http://schemas.openxmlformats.org/officeDocument/2006/relationships/image" Target="../media/image2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185305</xdr:colOff>
      <xdr:row>76</xdr:row>
      <xdr:rowOff>40697</xdr:rowOff>
    </xdr:from>
    <xdr:to>
      <xdr:col>0</xdr:col>
      <xdr:colOff>1044460</xdr:colOff>
      <xdr:row>78</xdr:row>
      <xdr:rowOff>225481</xdr:rowOff>
    </xdr:to>
    <xdr:pic>
      <xdr:nvPicPr>
        <xdr:cNvPr id="2" name="Graphic 1" descr="Group of people with solid fill">
          <a:extLst>
            <a:ext uri="{FF2B5EF4-FFF2-40B4-BE49-F238E27FC236}">
              <a16:creationId xmlns:a16="http://schemas.microsoft.com/office/drawing/2014/main" id="{3FA3A3EE-4B98-F0E1-5304-85EE827D4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85305" y="10526856"/>
          <a:ext cx="859155" cy="868853"/>
        </a:xfrm>
        <a:prstGeom prst="rect">
          <a:avLst/>
        </a:prstGeom>
      </xdr:spPr>
    </xdr:pic>
    <xdr:clientData/>
  </xdr:twoCellAnchor>
  <xdr:twoCellAnchor editAs="oneCell">
    <xdr:from>
      <xdr:col>0</xdr:col>
      <xdr:colOff>155863</xdr:colOff>
      <xdr:row>80</xdr:row>
      <xdr:rowOff>133349</xdr:rowOff>
    </xdr:from>
    <xdr:to>
      <xdr:col>0</xdr:col>
      <xdr:colOff>1070263</xdr:colOff>
      <xdr:row>82</xdr:row>
      <xdr:rowOff>244186</xdr:rowOff>
    </xdr:to>
    <xdr:pic>
      <xdr:nvPicPr>
        <xdr:cNvPr id="3" name="Graphic 2" descr="Circles with arrows with solid fill">
          <a:extLst>
            <a:ext uri="{FF2B5EF4-FFF2-40B4-BE49-F238E27FC236}">
              <a16:creationId xmlns:a16="http://schemas.microsoft.com/office/drawing/2014/main" id="{3D895AF5-3056-8098-486A-01DDEE5EC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55863" y="11944349"/>
          <a:ext cx="914400" cy="907473"/>
        </a:xfrm>
        <a:prstGeom prst="rect">
          <a:avLst/>
        </a:prstGeom>
      </xdr:spPr>
    </xdr:pic>
    <xdr:clientData/>
  </xdr:twoCellAnchor>
  <xdr:twoCellAnchor editAs="oneCell">
    <xdr:from>
      <xdr:col>0</xdr:col>
      <xdr:colOff>138545</xdr:colOff>
      <xdr:row>96</xdr:row>
      <xdr:rowOff>62345</xdr:rowOff>
    </xdr:from>
    <xdr:to>
      <xdr:col>0</xdr:col>
      <xdr:colOff>1052945</xdr:colOff>
      <xdr:row>99</xdr:row>
      <xdr:rowOff>12468</xdr:rowOff>
    </xdr:to>
    <xdr:pic>
      <xdr:nvPicPr>
        <xdr:cNvPr id="6" name="Graphic 5" descr="Traffic light with solid fill">
          <a:extLst>
            <a:ext uri="{FF2B5EF4-FFF2-40B4-BE49-F238E27FC236}">
              <a16:creationId xmlns:a16="http://schemas.microsoft.com/office/drawing/2014/main" id="{6D6F39FF-AE98-16D7-0D4F-31BA2C2D3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38545" y="17674936"/>
          <a:ext cx="914400" cy="911282"/>
        </a:xfrm>
        <a:prstGeom prst="rect">
          <a:avLst/>
        </a:prstGeom>
      </xdr:spPr>
    </xdr:pic>
    <xdr:clientData/>
  </xdr:twoCellAnchor>
  <xdr:twoCellAnchor editAs="oneCell">
    <xdr:from>
      <xdr:col>0</xdr:col>
      <xdr:colOff>147205</xdr:colOff>
      <xdr:row>13</xdr:row>
      <xdr:rowOff>247650</xdr:rowOff>
    </xdr:from>
    <xdr:to>
      <xdr:col>0</xdr:col>
      <xdr:colOff>1061605</xdr:colOff>
      <xdr:row>16</xdr:row>
      <xdr:rowOff>126999</xdr:rowOff>
    </xdr:to>
    <xdr:pic>
      <xdr:nvPicPr>
        <xdr:cNvPr id="8" name="Graphic 6" descr="Chess pieces with solid fill">
          <a:extLst>
            <a:ext uri="{FF2B5EF4-FFF2-40B4-BE49-F238E27FC236}">
              <a16:creationId xmlns:a16="http://schemas.microsoft.com/office/drawing/2014/main" id="{159847B2-EFC3-B67C-2BCB-6DDF817B7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47205" y="4962525"/>
          <a:ext cx="914400" cy="950912"/>
        </a:xfrm>
        <a:prstGeom prst="rect">
          <a:avLst/>
        </a:prstGeom>
      </xdr:spPr>
    </xdr:pic>
    <xdr:clientData/>
  </xdr:twoCellAnchor>
  <xdr:twoCellAnchor editAs="oneCell">
    <xdr:from>
      <xdr:col>0</xdr:col>
      <xdr:colOff>205221</xdr:colOff>
      <xdr:row>53</xdr:row>
      <xdr:rowOff>19050</xdr:rowOff>
    </xdr:from>
    <xdr:to>
      <xdr:col>0</xdr:col>
      <xdr:colOff>1119621</xdr:colOff>
      <xdr:row>55</xdr:row>
      <xdr:rowOff>281938</xdr:rowOff>
    </xdr:to>
    <xdr:pic>
      <xdr:nvPicPr>
        <xdr:cNvPr id="11" name="Graphic 9" descr="Network with solid fill">
          <a:extLst>
            <a:ext uri="{FF2B5EF4-FFF2-40B4-BE49-F238E27FC236}">
              <a16:creationId xmlns:a16="http://schemas.microsoft.com/office/drawing/2014/main" id="{84A77500-185B-0D49-759B-626A5A566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205221" y="7621732"/>
          <a:ext cx="914400" cy="903662"/>
        </a:xfrm>
        <a:prstGeom prst="rect">
          <a:avLst/>
        </a:prstGeom>
      </xdr:spPr>
    </xdr:pic>
    <xdr:clientData/>
  </xdr:twoCellAnchor>
  <xdr:twoCellAnchor editAs="oneCell">
    <xdr:from>
      <xdr:col>0</xdr:col>
      <xdr:colOff>129887</xdr:colOff>
      <xdr:row>92</xdr:row>
      <xdr:rowOff>118629</xdr:rowOff>
    </xdr:from>
    <xdr:to>
      <xdr:col>0</xdr:col>
      <xdr:colOff>1044287</xdr:colOff>
      <xdr:row>94</xdr:row>
      <xdr:rowOff>318654</xdr:rowOff>
    </xdr:to>
    <xdr:pic>
      <xdr:nvPicPr>
        <xdr:cNvPr id="12" name="Graphic 11" descr="Bar graph with upward trend with solid fill">
          <a:extLst>
            <a:ext uri="{FF2B5EF4-FFF2-40B4-BE49-F238E27FC236}">
              <a16:creationId xmlns:a16="http://schemas.microsoft.com/office/drawing/2014/main" id="{BBEDECAF-254B-543D-C740-BF7E250AA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29887" y="16319788"/>
          <a:ext cx="914400" cy="927389"/>
        </a:xfrm>
        <a:prstGeom prst="rect">
          <a:avLst/>
        </a:prstGeom>
      </xdr:spPr>
    </xdr:pic>
    <xdr:clientData/>
  </xdr:twoCellAnchor>
  <xdr:twoCellAnchor editAs="oneCell">
    <xdr:from>
      <xdr:col>0</xdr:col>
      <xdr:colOff>139411</xdr:colOff>
      <xdr:row>84</xdr:row>
      <xdr:rowOff>96982</xdr:rowOff>
    </xdr:from>
    <xdr:to>
      <xdr:col>0</xdr:col>
      <xdr:colOff>1063336</xdr:colOff>
      <xdr:row>86</xdr:row>
      <xdr:rowOff>283672</xdr:rowOff>
    </xdr:to>
    <xdr:pic>
      <xdr:nvPicPr>
        <xdr:cNvPr id="13" name="Graphic 12" descr="Database with solid fill">
          <a:extLst>
            <a:ext uri="{FF2B5EF4-FFF2-40B4-BE49-F238E27FC236}">
              <a16:creationId xmlns:a16="http://schemas.microsoft.com/office/drawing/2014/main" id="{7451042B-97C7-F6EA-4B2A-33E367D12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4"/>
            </a:ext>
          </a:extLst>
        </a:blip>
        <a:stretch>
          <a:fillRect/>
        </a:stretch>
      </xdr:blipFill>
      <xdr:spPr>
        <a:xfrm>
          <a:off x="139411" y="13423323"/>
          <a:ext cx="923925" cy="914053"/>
        </a:xfrm>
        <a:prstGeom prst="rect">
          <a:avLst/>
        </a:prstGeom>
      </xdr:spPr>
    </xdr:pic>
    <xdr:clientData/>
  </xdr:twoCellAnchor>
  <xdr:twoCellAnchor editAs="oneCell">
    <xdr:from>
      <xdr:col>0</xdr:col>
      <xdr:colOff>211282</xdr:colOff>
      <xdr:row>88</xdr:row>
      <xdr:rowOff>192232</xdr:rowOff>
    </xdr:from>
    <xdr:to>
      <xdr:col>0</xdr:col>
      <xdr:colOff>973282</xdr:colOff>
      <xdr:row>90</xdr:row>
      <xdr:rowOff>192232</xdr:rowOff>
    </xdr:to>
    <xdr:pic>
      <xdr:nvPicPr>
        <xdr:cNvPr id="14" name="Graphic 13" descr="Computer with solid fill">
          <a:extLst>
            <a:ext uri="{FF2B5EF4-FFF2-40B4-BE49-F238E27FC236}">
              <a16:creationId xmlns:a16="http://schemas.microsoft.com/office/drawing/2014/main" id="{141F1EF0-B214-66D1-AA78-D9279C603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6"/>
            </a:ext>
          </a:extLst>
        </a:blip>
        <a:stretch>
          <a:fillRect/>
        </a:stretch>
      </xdr:blipFill>
      <xdr:spPr>
        <a:xfrm>
          <a:off x="211282" y="14930005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259773</xdr:colOff>
      <xdr:row>4</xdr:row>
      <xdr:rowOff>320385</xdr:rowOff>
    </xdr:from>
    <xdr:to>
      <xdr:col>0</xdr:col>
      <xdr:colOff>1070264</xdr:colOff>
      <xdr:row>6</xdr:row>
      <xdr:rowOff>351558</xdr:rowOff>
    </xdr:to>
    <xdr:pic>
      <xdr:nvPicPr>
        <xdr:cNvPr id="7" name="Graphic 6" descr="Transfer with solid fill">
          <a:extLst>
            <a:ext uri="{FF2B5EF4-FFF2-40B4-BE49-F238E27FC236}">
              <a16:creationId xmlns:a16="http://schemas.microsoft.com/office/drawing/2014/main" id="{E7B422C8-9356-D7F4-3F52-20DF74386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259773" y="1515340"/>
          <a:ext cx="810491" cy="810491"/>
        </a:xfrm>
        <a:prstGeom prst="rect">
          <a:avLst/>
        </a:prstGeom>
      </xdr:spPr>
    </xdr:pic>
    <xdr:clientData/>
  </xdr:twoCellAnchor>
  <xdr:oneCellAnchor>
    <xdr:from>
      <xdr:col>0</xdr:col>
      <xdr:colOff>203488</xdr:colOff>
      <xdr:row>24</xdr:row>
      <xdr:rowOff>228024</xdr:rowOff>
    </xdr:from>
    <xdr:ext cx="914400" cy="914400"/>
    <xdr:pic>
      <xdr:nvPicPr>
        <xdr:cNvPr id="4" name="Graphic 6" descr="Clipboard Checked with solid fill">
          <a:extLst>
            <a:ext uri="{FF2B5EF4-FFF2-40B4-BE49-F238E27FC236}">
              <a16:creationId xmlns:a16="http://schemas.microsoft.com/office/drawing/2014/main" id="{4FB5448B-84CD-43BA-8F26-3B02F6441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0"/>
            </a:ext>
          </a:extLst>
        </a:blip>
        <a:srcRect/>
        <a:stretch/>
      </xdr:blipFill>
      <xdr:spPr>
        <a:xfrm>
          <a:off x="203488" y="7086024"/>
          <a:ext cx="914400" cy="914400"/>
        </a:xfrm>
        <a:prstGeom prst="rect">
          <a:avLst/>
        </a:prstGeom>
      </xdr:spPr>
    </xdr:pic>
    <xdr:clientData/>
  </xdr:oneCellAnchor>
  <xdr:twoCellAnchor editAs="oneCell">
    <xdr:from>
      <xdr:col>6</xdr:col>
      <xdr:colOff>159901</xdr:colOff>
      <xdr:row>0</xdr:row>
      <xdr:rowOff>202406</xdr:rowOff>
    </xdr:from>
    <xdr:to>
      <xdr:col>6</xdr:col>
      <xdr:colOff>1899247</xdr:colOff>
      <xdr:row>1</xdr:row>
      <xdr:rowOff>346364</xdr:rowOff>
    </xdr:to>
    <xdr:pic>
      <xdr:nvPicPr>
        <xdr:cNvPr id="10" name="Graphic 15">
          <a:extLst>
            <a:ext uri="{FF2B5EF4-FFF2-40B4-BE49-F238E27FC236}">
              <a16:creationId xmlns:a16="http://schemas.microsoft.com/office/drawing/2014/main" id="{1014595B-CC38-8B8E-5FBE-10ED06871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96DAC541-7B7A-43D3-8B79-37D633B846F1}">
              <asvg:svgBlip xmlns:asvg="http://schemas.microsoft.com/office/drawing/2016/SVG/main" r:embed="rId22"/>
            </a:ext>
          </a:extLst>
        </a:blip>
        <a:stretch>
          <a:fillRect/>
        </a:stretch>
      </xdr:blipFill>
      <xdr:spPr>
        <a:xfrm>
          <a:off x="14625995" y="202406"/>
          <a:ext cx="1739346" cy="727364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190499</xdr:colOff>
      <xdr:row>66</xdr:row>
      <xdr:rowOff>166687</xdr:rowOff>
    </xdr:from>
    <xdr:to>
      <xdr:col>0</xdr:col>
      <xdr:colOff>1104899</xdr:colOff>
      <xdr:row>68</xdr:row>
      <xdr:rowOff>247649</xdr:rowOff>
    </xdr:to>
    <xdr:pic>
      <xdr:nvPicPr>
        <xdr:cNvPr id="9" name="Graphic 8" descr="Presentation with bar chart with solid fill">
          <a:extLst>
            <a:ext uri="{FF2B5EF4-FFF2-40B4-BE49-F238E27FC236}">
              <a16:creationId xmlns:a16="http://schemas.microsoft.com/office/drawing/2014/main" id="{DB28D87B-C2A7-411F-882D-A2A2C31F7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96DAC541-7B7A-43D3-8B79-37D633B846F1}">
              <asvg:svgBlip xmlns:asvg="http://schemas.microsoft.com/office/drawing/2016/SVG/main" r:embed="rId24"/>
            </a:ext>
          </a:extLst>
        </a:blip>
        <a:stretch>
          <a:fillRect/>
        </a:stretch>
      </xdr:blipFill>
      <xdr:spPr>
        <a:xfrm>
          <a:off x="190499" y="18014156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166687</xdr:colOff>
      <xdr:row>103</xdr:row>
      <xdr:rowOff>297657</xdr:rowOff>
    </xdr:from>
    <xdr:to>
      <xdr:col>0</xdr:col>
      <xdr:colOff>1081087</xdr:colOff>
      <xdr:row>105</xdr:row>
      <xdr:rowOff>80963</xdr:rowOff>
    </xdr:to>
    <xdr:pic>
      <xdr:nvPicPr>
        <xdr:cNvPr id="16" name="Graphic 15" descr="Help with solid fill">
          <a:extLst>
            <a:ext uri="{FF2B5EF4-FFF2-40B4-BE49-F238E27FC236}">
              <a16:creationId xmlns:a16="http://schemas.microsoft.com/office/drawing/2014/main" id="{C79127D1-D9C4-4841-B1F2-3B6841639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96DAC541-7B7A-43D3-8B79-37D633B846F1}">
              <asvg:svgBlip xmlns:asvg="http://schemas.microsoft.com/office/drawing/2016/SVG/main" r:embed="rId26"/>
            </a:ext>
          </a:extLst>
        </a:blip>
        <a:stretch>
          <a:fillRect/>
        </a:stretch>
      </xdr:blipFill>
      <xdr:spPr>
        <a:xfrm>
          <a:off x="166687" y="33504188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178594</xdr:colOff>
      <xdr:row>41</xdr:row>
      <xdr:rowOff>23813</xdr:rowOff>
    </xdr:from>
    <xdr:to>
      <xdr:col>0</xdr:col>
      <xdr:colOff>1092994</xdr:colOff>
      <xdr:row>43</xdr:row>
      <xdr:rowOff>295275</xdr:rowOff>
    </xdr:to>
    <xdr:pic>
      <xdr:nvPicPr>
        <xdr:cNvPr id="17" name="Graphic 16" descr="Decision chart with solid fill">
          <a:extLst>
            <a:ext uri="{FF2B5EF4-FFF2-40B4-BE49-F238E27FC236}">
              <a16:creationId xmlns:a16="http://schemas.microsoft.com/office/drawing/2014/main" id="{9A3436DF-B0A5-794B-5FCF-33C1B7602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96DAC541-7B7A-43D3-8B79-37D633B846F1}">
              <asvg:svgBlip xmlns:asvg="http://schemas.microsoft.com/office/drawing/2016/SVG/main" r:embed="rId28"/>
            </a:ext>
          </a:extLst>
        </a:blip>
        <a:srcRect/>
        <a:stretch/>
      </xdr:blipFill>
      <xdr:spPr>
        <a:xfrm>
          <a:off x="178594" y="15585282"/>
          <a:ext cx="914400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95250</xdr:rowOff>
    </xdr:from>
    <xdr:to>
      <xdr:col>7</xdr:col>
      <xdr:colOff>1152525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6D3DFD-CC2A-4438-BC11-CA387E591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4300" y="95250"/>
          <a:ext cx="2152650" cy="895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0</xdr:row>
      <xdr:rowOff>123825</xdr:rowOff>
    </xdr:from>
    <xdr:to>
      <xdr:col>7</xdr:col>
      <xdr:colOff>85725</xdr:colOff>
      <xdr:row>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FF7F9C-BEFB-4115-830E-3A9AE6516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1375" y="123825"/>
          <a:ext cx="215265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0B9BA-CE4A-4C07-AF19-DFE12BF149BD}">
  <sheetPr>
    <pageSetUpPr fitToPage="1"/>
  </sheetPr>
  <dimension ref="A1:G120"/>
  <sheetViews>
    <sheetView showGridLines="0" tabSelected="1" zoomScale="80" zoomScaleNormal="80" workbookViewId="0">
      <selection activeCell="F1" sqref="F1"/>
    </sheetView>
  </sheetViews>
  <sheetFormatPr defaultColWidth="9.140625" defaultRowHeight="20.25" x14ac:dyDescent="0.45"/>
  <cols>
    <col min="1" max="1" width="19.140625" style="2" customWidth="1"/>
    <col min="2" max="2" width="25.28515625" style="9" customWidth="1"/>
    <col min="3" max="3" width="99.140625" style="10" customWidth="1"/>
    <col min="4" max="4" width="19.85546875" style="11" customWidth="1"/>
    <col min="5" max="5" width="19.28515625" style="12" customWidth="1"/>
    <col min="6" max="6" width="34.28515625" style="12" customWidth="1"/>
    <col min="7" max="7" width="31" style="12" customWidth="1"/>
    <col min="8" max="16384" width="9.140625" style="2"/>
  </cols>
  <sheetData>
    <row r="1" spans="1:7" ht="45.75" customHeight="1" thickBot="1" x14ac:dyDescent="0.5">
      <c r="A1" s="115" t="s">
        <v>229</v>
      </c>
      <c r="B1" s="116"/>
      <c r="C1" s="116"/>
      <c r="D1" s="112" t="s">
        <v>232</v>
      </c>
      <c r="E1" s="113"/>
      <c r="F1" s="111"/>
      <c r="G1" s="78"/>
    </row>
    <row r="2" spans="1:7" ht="43.5" customHeight="1" thickBot="1" x14ac:dyDescent="0.5">
      <c r="A2" s="117"/>
      <c r="B2" s="118"/>
      <c r="C2" s="118"/>
      <c r="D2" s="112" t="s">
        <v>233</v>
      </c>
      <c r="E2" s="114"/>
      <c r="F2" s="82">
        <v>1</v>
      </c>
      <c r="G2" s="79"/>
    </row>
    <row r="3" spans="1:7" s="3" customFormat="1" ht="21" thickBot="1" x14ac:dyDescent="0.3">
      <c r="A3" s="122" t="s">
        <v>0</v>
      </c>
      <c r="B3" s="122"/>
      <c r="C3" s="122"/>
      <c r="D3" s="90" t="s">
        <v>1</v>
      </c>
      <c r="E3" s="92" t="s">
        <v>10</v>
      </c>
      <c r="F3" s="91"/>
      <c r="G3" s="88"/>
    </row>
    <row r="4" spans="1:7" s="3" customFormat="1" ht="31.5" customHeight="1" x14ac:dyDescent="0.25">
      <c r="A4" s="130"/>
      <c r="B4" s="29" t="s">
        <v>2</v>
      </c>
      <c r="C4" s="31" t="s">
        <v>3</v>
      </c>
      <c r="D4" s="32" t="s">
        <v>7</v>
      </c>
      <c r="E4" s="94"/>
      <c r="F4" s="97"/>
      <c r="G4" s="98"/>
    </row>
    <row r="5" spans="1:7" s="3" customFormat="1" ht="30.75" customHeight="1" x14ac:dyDescent="0.25">
      <c r="A5" s="129"/>
      <c r="B5" s="18" t="s">
        <v>5</v>
      </c>
      <c r="C5" s="19" t="s">
        <v>6</v>
      </c>
      <c r="D5" s="30" t="s">
        <v>7</v>
      </c>
      <c r="E5" s="96"/>
      <c r="F5" s="99"/>
      <c r="G5" s="93"/>
    </row>
    <row r="6" spans="1:7" s="3" customFormat="1" ht="30.75" customHeight="1" x14ac:dyDescent="0.25">
      <c r="A6" s="129"/>
      <c r="B6" s="18" t="s">
        <v>57</v>
      </c>
      <c r="C6" s="19" t="s">
        <v>51</v>
      </c>
      <c r="D6" s="30" t="s">
        <v>7</v>
      </c>
      <c r="E6" s="96"/>
      <c r="F6" s="99"/>
      <c r="G6" s="93"/>
    </row>
    <row r="7" spans="1:7" s="3" customFormat="1" ht="29.25" customHeight="1" x14ac:dyDescent="0.25">
      <c r="A7" s="129"/>
      <c r="B7" s="18" t="s">
        <v>8</v>
      </c>
      <c r="C7" s="19" t="s">
        <v>9</v>
      </c>
      <c r="D7" s="30" t="s">
        <v>7</v>
      </c>
      <c r="E7" s="96"/>
      <c r="F7" s="99"/>
      <c r="G7" s="93"/>
    </row>
    <row r="8" spans="1:7" s="3" customFormat="1" ht="29.25" customHeight="1" x14ac:dyDescent="0.25">
      <c r="A8" s="129"/>
      <c r="B8" s="18" t="s">
        <v>24</v>
      </c>
      <c r="C8" s="19" t="s">
        <v>52</v>
      </c>
      <c r="D8" s="30" t="s">
        <v>7</v>
      </c>
      <c r="E8" s="80">
        <f>IF(D8="yes",10,IF(D8="No",0,IF(D8="N/A",0)))</f>
        <v>0</v>
      </c>
      <c r="F8" s="100"/>
      <c r="G8" s="95"/>
    </row>
    <row r="9" spans="1:7" s="3" customFormat="1" ht="29.25" customHeight="1" x14ac:dyDescent="0.25">
      <c r="A9" s="129"/>
      <c r="B9" s="18" t="s">
        <v>90</v>
      </c>
      <c r="C9" s="19"/>
      <c r="D9" s="18" t="s">
        <v>91</v>
      </c>
      <c r="E9" s="103"/>
      <c r="F9" s="102"/>
      <c r="G9" s="101"/>
    </row>
    <row r="10" spans="1:7" s="3" customFormat="1" ht="34.5" customHeight="1" x14ac:dyDescent="0.25">
      <c r="A10" s="125" t="s">
        <v>241</v>
      </c>
      <c r="B10" s="126"/>
      <c r="C10" s="126"/>
      <c r="D10" s="18" t="s">
        <v>1</v>
      </c>
      <c r="E10" s="16" t="s">
        <v>10</v>
      </c>
      <c r="F10" s="104"/>
      <c r="G10" s="62"/>
    </row>
    <row r="11" spans="1:7" s="3" customFormat="1" ht="27.75" customHeight="1" x14ac:dyDescent="0.25">
      <c r="A11" s="129"/>
      <c r="B11" s="17" t="s">
        <v>11</v>
      </c>
      <c r="C11" s="19" t="s">
        <v>12</v>
      </c>
      <c r="D11" s="21" t="s">
        <v>13</v>
      </c>
      <c r="E11" s="16">
        <f>IF(D11="Fully Aligned",10,IF(D11="Partially Aligned",5,IF(D11="Limited Alignment",3,IF(D11="Yes",10,IF(D11="N/A",0)))))</f>
        <v>0</v>
      </c>
      <c r="F11" s="86"/>
      <c r="G11" s="64"/>
    </row>
    <row r="12" spans="1:7" s="3" customFormat="1" ht="27.75" customHeight="1" x14ac:dyDescent="0.25">
      <c r="A12" s="129"/>
      <c r="B12" s="17" t="s">
        <v>14</v>
      </c>
      <c r="C12" s="19" t="s">
        <v>15</v>
      </c>
      <c r="D12" s="21" t="s">
        <v>13</v>
      </c>
      <c r="E12" s="16">
        <f t="shared" ref="E12:E14" si="0">IF(D12="Fully Aligned",10,IF(D12="Partially Aligned",5,IF(D12="Limited Alignment",3,IF(D12="Yes",10,IF(D12="N/A",0)))))</f>
        <v>0</v>
      </c>
      <c r="F12" s="86"/>
      <c r="G12" s="64"/>
    </row>
    <row r="13" spans="1:7" s="3" customFormat="1" ht="27.75" customHeight="1" x14ac:dyDescent="0.25">
      <c r="A13" s="129"/>
      <c r="B13" s="17" t="s">
        <v>17</v>
      </c>
      <c r="C13" s="19" t="s">
        <v>18</v>
      </c>
      <c r="D13" s="21" t="s">
        <v>13</v>
      </c>
      <c r="E13" s="16">
        <f t="shared" si="0"/>
        <v>0</v>
      </c>
      <c r="F13" s="86"/>
      <c r="G13" s="64"/>
    </row>
    <row r="14" spans="1:7" s="3" customFormat="1" ht="27.75" customHeight="1" x14ac:dyDescent="0.25">
      <c r="A14" s="129"/>
      <c r="B14" s="17" t="s">
        <v>19</v>
      </c>
      <c r="C14" s="19" t="s">
        <v>20</v>
      </c>
      <c r="D14" s="21" t="s">
        <v>13</v>
      </c>
      <c r="E14" s="16">
        <f t="shared" si="0"/>
        <v>0</v>
      </c>
      <c r="F14" s="86"/>
      <c r="G14" s="64"/>
    </row>
    <row r="15" spans="1:7" s="3" customFormat="1" ht="27.75" customHeight="1" thickBot="1" x14ac:dyDescent="0.3">
      <c r="A15" s="129"/>
      <c r="B15" s="17" t="s">
        <v>21</v>
      </c>
      <c r="C15" s="19" t="s">
        <v>22</v>
      </c>
      <c r="D15" s="21" t="s">
        <v>13</v>
      </c>
      <c r="E15" s="68">
        <f>IF(D15="Fully Aligned",10,IF(D15="Partially Aligned",5,IF(D15="Limited Alignment",3,IF(D15="Yes",10,IF(D15="N/A",0)))))</f>
        <v>0</v>
      </c>
      <c r="F15" s="86"/>
      <c r="G15" s="64"/>
    </row>
    <row r="16" spans="1:7" s="3" customFormat="1" ht="27.75" customHeight="1" x14ac:dyDescent="0.25">
      <c r="A16" s="129"/>
      <c r="B16" s="156"/>
      <c r="C16" s="161"/>
      <c r="D16" s="161"/>
      <c r="E16" s="33" t="s">
        <v>10</v>
      </c>
      <c r="F16" s="106" t="s">
        <v>195</v>
      </c>
      <c r="G16" s="105" t="s">
        <v>196</v>
      </c>
    </row>
    <row r="17" spans="1:7" s="3" customFormat="1" ht="33" x14ac:dyDescent="0.25">
      <c r="A17" s="129"/>
      <c r="B17" s="18" t="s">
        <v>97</v>
      </c>
      <c r="C17" s="20"/>
      <c r="D17" s="89"/>
      <c r="E17" s="16">
        <f>IF(C17="Negative impact on objectives",1,
IF(C17="No contribution to objectives",2,
IF(C17="Indirect contribution to objectives",3,
IF(C17="Modest direct contribution to objectives",4,
IF(C17="Major direct contribution to objectives",5,
IF(C17="",0))))))</f>
        <v>0</v>
      </c>
      <c r="F17" s="95">
        <v>4</v>
      </c>
      <c r="G17" s="80">
        <f>(E17*F17)</f>
        <v>0</v>
      </c>
    </row>
    <row r="18" spans="1:7" s="3" customFormat="1" ht="33" x14ac:dyDescent="0.25">
      <c r="A18" s="129"/>
      <c r="B18" s="18" t="s">
        <v>103</v>
      </c>
      <c r="C18" s="20"/>
      <c r="D18" s="89"/>
      <c r="E18" s="16">
        <f>IF(C18="Negative impact on Five Pillars",1,
IF(C18="No contribution to Five Pillars",2,
IF(C18="Indirect contribution to Five Pillars ",3,
IF(C18="Modest direct contribution to Five Pillars",4,
IF(C18="Major direct contribution to Five Pillars",5,
IF(C18="",0))))))</f>
        <v>0</v>
      </c>
      <c r="F18" s="67">
        <v>4</v>
      </c>
      <c r="G18" s="16">
        <f t="shared" ref="G18:G19" si="1">(E18*F18)</f>
        <v>0</v>
      </c>
    </row>
    <row r="19" spans="1:7" s="3" customFormat="1" ht="66.75" thickBot="1" x14ac:dyDescent="0.3">
      <c r="A19" s="129"/>
      <c r="B19" s="18" t="s">
        <v>109</v>
      </c>
      <c r="C19" s="20"/>
      <c r="D19" s="89"/>
      <c r="E19" s="68">
        <f>IF(C19="Minimal support for transition to community care",1,
IF(C19="Limited support with minor impact on reducing acute care",2,
IF(C19="Moderate support with noticeable impact",3,
IF(C19="Significant support with substantial impact",4,
IF(C19="Major support with comprehensive, broad impact",5,
IF(C19="",0))))))</f>
        <v>0</v>
      </c>
      <c r="F19" s="107">
        <v>4</v>
      </c>
      <c r="G19" s="85">
        <f t="shared" si="1"/>
        <v>0</v>
      </c>
    </row>
    <row r="20" spans="1:7" s="3" customFormat="1" ht="26.1" customHeight="1" x14ac:dyDescent="0.25">
      <c r="A20" s="131" t="s">
        <v>76</v>
      </c>
      <c r="B20" s="132"/>
      <c r="C20" s="133"/>
      <c r="D20" s="18" t="s">
        <v>1</v>
      </c>
      <c r="E20" s="80" t="s">
        <v>10</v>
      </c>
      <c r="F20" s="61"/>
      <c r="G20" s="62"/>
    </row>
    <row r="21" spans="1:7" s="3" customFormat="1" ht="26.1" customHeight="1" x14ac:dyDescent="0.25">
      <c r="A21" s="134"/>
      <c r="B21" s="136" t="s">
        <v>54</v>
      </c>
      <c r="C21" s="25" t="s">
        <v>71</v>
      </c>
      <c r="D21" s="21" t="s">
        <v>13</v>
      </c>
      <c r="E21" s="16">
        <f>IF(D21="Fully Aligned",10,IF(D21="Partially Aligned",5,IF(D21="Limited Alignment",3,IF(D21="Yes",10,IF(D21="N/A",0)))))</f>
        <v>0</v>
      </c>
      <c r="F21" s="63"/>
      <c r="G21" s="64"/>
    </row>
    <row r="22" spans="1:7" s="3" customFormat="1" ht="26.1" customHeight="1" x14ac:dyDescent="0.25">
      <c r="A22" s="135"/>
      <c r="B22" s="137"/>
      <c r="C22" s="25" t="s">
        <v>55</v>
      </c>
      <c r="D22" s="21" t="s">
        <v>13</v>
      </c>
      <c r="E22" s="16">
        <f t="shared" ref="E22:E33" si="2">IF(D22="Fully Aligned",10,IF(D22="Partially Aligned",5,IF(D22="Limited Alignment",3,IF(D22="Yes",10,IF(D22="N/A",0)))))</f>
        <v>0</v>
      </c>
      <c r="F22" s="63"/>
      <c r="G22" s="64"/>
    </row>
    <row r="23" spans="1:7" s="3" customFormat="1" ht="26.1" customHeight="1" x14ac:dyDescent="0.25">
      <c r="A23" s="135"/>
      <c r="B23" s="26" t="s">
        <v>74</v>
      </c>
      <c r="C23" s="25" t="s">
        <v>65</v>
      </c>
      <c r="D23" s="21" t="s">
        <v>13</v>
      </c>
      <c r="E23" s="16">
        <f t="shared" si="2"/>
        <v>0</v>
      </c>
      <c r="F23" s="63"/>
      <c r="G23" s="64"/>
    </row>
    <row r="24" spans="1:7" s="3" customFormat="1" ht="26.1" customHeight="1" x14ac:dyDescent="0.25">
      <c r="A24" s="135"/>
      <c r="B24" s="136" t="s">
        <v>56</v>
      </c>
      <c r="C24" s="25" t="s">
        <v>72</v>
      </c>
      <c r="D24" s="21" t="s">
        <v>13</v>
      </c>
      <c r="E24" s="16">
        <f t="shared" si="2"/>
        <v>0</v>
      </c>
      <c r="F24" s="63"/>
      <c r="G24" s="64"/>
    </row>
    <row r="25" spans="1:7" s="3" customFormat="1" ht="26.1" customHeight="1" x14ac:dyDescent="0.25">
      <c r="A25" s="135"/>
      <c r="B25" s="138"/>
      <c r="C25" s="25" t="s">
        <v>73</v>
      </c>
      <c r="D25" s="21" t="s">
        <v>13</v>
      </c>
      <c r="E25" s="16">
        <f t="shared" si="2"/>
        <v>0</v>
      </c>
      <c r="F25" s="63"/>
      <c r="G25" s="64"/>
    </row>
    <row r="26" spans="1:7" s="3" customFormat="1" ht="26.1" customHeight="1" x14ac:dyDescent="0.25">
      <c r="A26" s="135"/>
      <c r="B26" s="137"/>
      <c r="C26" s="25" t="s">
        <v>75</v>
      </c>
      <c r="D26" s="21" t="s">
        <v>13</v>
      </c>
      <c r="E26" s="16">
        <f t="shared" si="2"/>
        <v>0</v>
      </c>
      <c r="F26" s="63"/>
      <c r="G26" s="64"/>
    </row>
    <row r="27" spans="1:7" s="3" customFormat="1" ht="29.25" customHeight="1" x14ac:dyDescent="0.25">
      <c r="A27" s="135"/>
      <c r="B27" s="26" t="s">
        <v>69</v>
      </c>
      <c r="C27" s="25" t="s">
        <v>70</v>
      </c>
      <c r="D27" s="21" t="s">
        <v>13</v>
      </c>
      <c r="E27" s="16">
        <f t="shared" si="2"/>
        <v>0</v>
      </c>
      <c r="F27" s="63"/>
      <c r="G27" s="64"/>
    </row>
    <row r="28" spans="1:7" s="3" customFormat="1" ht="26.1" customHeight="1" x14ac:dyDescent="0.25">
      <c r="A28" s="135"/>
      <c r="B28" s="136" t="s">
        <v>61</v>
      </c>
      <c r="C28" s="27" t="s">
        <v>58</v>
      </c>
      <c r="D28" s="21" t="s">
        <v>13</v>
      </c>
      <c r="E28" s="16">
        <f t="shared" si="2"/>
        <v>0</v>
      </c>
      <c r="F28" s="63"/>
      <c r="G28" s="64"/>
    </row>
    <row r="29" spans="1:7" s="3" customFormat="1" ht="26.1" customHeight="1" x14ac:dyDescent="0.25">
      <c r="A29" s="135"/>
      <c r="B29" s="138"/>
      <c r="C29" s="27" t="s">
        <v>59</v>
      </c>
      <c r="D29" s="21" t="s">
        <v>13</v>
      </c>
      <c r="E29" s="16">
        <f t="shared" si="2"/>
        <v>0</v>
      </c>
      <c r="F29" s="63"/>
      <c r="G29" s="64"/>
    </row>
    <row r="30" spans="1:7" s="3" customFormat="1" ht="26.1" customHeight="1" x14ac:dyDescent="0.25">
      <c r="A30" s="135"/>
      <c r="B30" s="137"/>
      <c r="C30" s="27" t="s">
        <v>60</v>
      </c>
      <c r="D30" s="21" t="s">
        <v>13</v>
      </c>
      <c r="E30" s="16">
        <f t="shared" si="2"/>
        <v>0</v>
      </c>
      <c r="F30" s="63"/>
      <c r="G30" s="64"/>
    </row>
    <row r="31" spans="1:7" s="3" customFormat="1" ht="26.1" customHeight="1" x14ac:dyDescent="0.25">
      <c r="A31" s="135"/>
      <c r="B31" s="18" t="s">
        <v>66</v>
      </c>
      <c r="C31" s="27" t="s">
        <v>63</v>
      </c>
      <c r="D31" s="21" t="s">
        <v>13</v>
      </c>
      <c r="E31" s="16">
        <f t="shared" si="2"/>
        <v>0</v>
      </c>
      <c r="F31" s="63"/>
      <c r="G31" s="64"/>
    </row>
    <row r="32" spans="1:7" s="3" customFormat="1" ht="26.1" customHeight="1" x14ac:dyDescent="0.25">
      <c r="A32" s="135"/>
      <c r="B32" s="18" t="s">
        <v>67</v>
      </c>
      <c r="C32" s="27" t="s">
        <v>64</v>
      </c>
      <c r="D32" s="21" t="s">
        <v>13</v>
      </c>
      <c r="E32" s="16">
        <f t="shared" si="2"/>
        <v>0</v>
      </c>
      <c r="F32" s="63"/>
      <c r="G32" s="64"/>
    </row>
    <row r="33" spans="1:7" s="3" customFormat="1" ht="26.1" customHeight="1" thickBot="1" x14ac:dyDescent="0.3">
      <c r="A33" s="130"/>
      <c r="B33" s="18" t="s">
        <v>68</v>
      </c>
      <c r="C33" s="28" t="s">
        <v>62</v>
      </c>
      <c r="D33" s="21" t="s">
        <v>13</v>
      </c>
      <c r="E33" s="85">
        <f t="shared" si="2"/>
        <v>0</v>
      </c>
      <c r="F33" s="63"/>
      <c r="G33" s="64"/>
    </row>
    <row r="34" spans="1:7" s="3" customFormat="1" ht="26.1" customHeight="1" x14ac:dyDescent="0.25">
      <c r="A34" s="120" t="s">
        <v>202</v>
      </c>
      <c r="B34" s="121"/>
      <c r="C34" s="121"/>
      <c r="D34" s="18" t="s">
        <v>1</v>
      </c>
      <c r="E34" s="33" t="s">
        <v>10</v>
      </c>
      <c r="F34" s="63"/>
      <c r="G34" s="64"/>
    </row>
    <row r="35" spans="1:7" s="3" customFormat="1" ht="33" x14ac:dyDescent="0.25">
      <c r="A35" s="134"/>
      <c r="B35" s="136" t="s">
        <v>209</v>
      </c>
      <c r="C35" s="25" t="s">
        <v>210</v>
      </c>
      <c r="D35" s="21" t="s">
        <v>13</v>
      </c>
      <c r="E35" s="16">
        <f>IF(D35="Fully Aligned",10,IF(D35="Partially Aligned",5,IF(D35="Limited Alignment",3,IF(D35="Yes",10,IF(D35="N/A",0)))))</f>
        <v>0</v>
      </c>
      <c r="F35" s="63"/>
      <c r="G35" s="64"/>
    </row>
    <row r="36" spans="1:7" s="3" customFormat="1" ht="33" x14ac:dyDescent="0.25">
      <c r="A36" s="135"/>
      <c r="B36" s="138"/>
      <c r="C36" s="25" t="s">
        <v>212</v>
      </c>
      <c r="D36" s="21" t="s">
        <v>13</v>
      </c>
      <c r="E36" s="16">
        <f t="shared" ref="E36:E52" si="3">IF(D36="Fully Aligned",10,IF(D36="Partially Aligned",5,IF(D36="Limited Alignment",3,IF(D36="Yes",10,IF(D36="N/A",0)))))</f>
        <v>0</v>
      </c>
      <c r="F36" s="63"/>
      <c r="G36" s="64"/>
    </row>
    <row r="37" spans="1:7" s="3" customFormat="1" ht="26.1" customHeight="1" x14ac:dyDescent="0.25">
      <c r="A37" s="135"/>
      <c r="B37" s="138"/>
      <c r="C37" s="28" t="s">
        <v>211</v>
      </c>
      <c r="D37" s="21" t="s">
        <v>13</v>
      </c>
      <c r="E37" s="16">
        <f t="shared" si="3"/>
        <v>0</v>
      </c>
      <c r="F37" s="63"/>
      <c r="G37" s="64"/>
    </row>
    <row r="38" spans="1:7" s="3" customFormat="1" ht="26.1" customHeight="1" x14ac:dyDescent="0.25">
      <c r="A38" s="135"/>
      <c r="B38" s="138"/>
      <c r="C38" s="25" t="s">
        <v>213</v>
      </c>
      <c r="D38" s="21" t="s">
        <v>13</v>
      </c>
      <c r="E38" s="16">
        <f t="shared" si="3"/>
        <v>0</v>
      </c>
      <c r="F38" s="63"/>
      <c r="G38" s="64"/>
    </row>
    <row r="39" spans="1:7" s="3" customFormat="1" ht="26.1" customHeight="1" x14ac:dyDescent="0.25">
      <c r="A39" s="135"/>
      <c r="B39" s="137"/>
      <c r="C39" s="25" t="s">
        <v>214</v>
      </c>
      <c r="D39" s="21" t="s">
        <v>13</v>
      </c>
      <c r="E39" s="16">
        <f t="shared" si="3"/>
        <v>0</v>
      </c>
      <c r="F39" s="63"/>
      <c r="G39" s="64"/>
    </row>
    <row r="40" spans="1:7" s="3" customFormat="1" ht="49.5" x14ac:dyDescent="0.25">
      <c r="A40" s="135"/>
      <c r="B40" s="136" t="s">
        <v>203</v>
      </c>
      <c r="C40" s="25" t="s">
        <v>215</v>
      </c>
      <c r="D40" s="21" t="s">
        <v>13</v>
      </c>
      <c r="E40" s="16">
        <f t="shared" si="3"/>
        <v>0</v>
      </c>
      <c r="F40" s="63"/>
      <c r="G40" s="64"/>
    </row>
    <row r="41" spans="1:7" s="3" customFormat="1" ht="26.1" customHeight="1" x14ac:dyDescent="0.25">
      <c r="A41" s="135"/>
      <c r="B41" s="137"/>
      <c r="C41" s="28" t="s">
        <v>216</v>
      </c>
      <c r="D41" s="21" t="s">
        <v>13</v>
      </c>
      <c r="E41" s="16">
        <f t="shared" si="3"/>
        <v>0</v>
      </c>
      <c r="F41" s="63"/>
      <c r="G41" s="64"/>
    </row>
    <row r="42" spans="1:7" s="3" customFormat="1" ht="26.1" customHeight="1" x14ac:dyDescent="0.25">
      <c r="A42" s="135"/>
      <c r="B42" s="136" t="s">
        <v>208</v>
      </c>
      <c r="C42" s="28" t="s">
        <v>217</v>
      </c>
      <c r="D42" s="21" t="s">
        <v>13</v>
      </c>
      <c r="E42" s="16">
        <f t="shared" si="3"/>
        <v>0</v>
      </c>
      <c r="F42" s="63"/>
      <c r="G42" s="64"/>
    </row>
    <row r="43" spans="1:7" s="3" customFormat="1" ht="26.1" customHeight="1" x14ac:dyDescent="0.25">
      <c r="A43" s="135"/>
      <c r="B43" s="137"/>
      <c r="C43" s="28" t="s">
        <v>218</v>
      </c>
      <c r="D43" s="21" t="s">
        <v>13</v>
      </c>
      <c r="E43" s="16">
        <f t="shared" si="3"/>
        <v>0</v>
      </c>
      <c r="F43" s="63"/>
      <c r="G43" s="64"/>
    </row>
    <row r="44" spans="1:7" s="3" customFormat="1" ht="26.1" customHeight="1" x14ac:dyDescent="0.25">
      <c r="A44" s="135"/>
      <c r="B44" s="136" t="s">
        <v>207</v>
      </c>
      <c r="C44" s="28" t="s">
        <v>219</v>
      </c>
      <c r="D44" s="21" t="s">
        <v>13</v>
      </c>
      <c r="E44" s="16">
        <f t="shared" si="3"/>
        <v>0</v>
      </c>
      <c r="F44" s="63"/>
      <c r="G44" s="64"/>
    </row>
    <row r="45" spans="1:7" s="3" customFormat="1" ht="33" x14ac:dyDescent="0.25">
      <c r="A45" s="135"/>
      <c r="B45" s="138"/>
      <c r="C45" s="25" t="s">
        <v>220</v>
      </c>
      <c r="D45" s="21" t="s">
        <v>13</v>
      </c>
      <c r="E45" s="16">
        <f t="shared" si="3"/>
        <v>0</v>
      </c>
      <c r="F45" s="63"/>
      <c r="G45" s="64"/>
    </row>
    <row r="46" spans="1:7" s="3" customFormat="1" ht="33" x14ac:dyDescent="0.25">
      <c r="A46" s="135"/>
      <c r="B46" s="137"/>
      <c r="C46" s="25" t="s">
        <v>221</v>
      </c>
      <c r="D46" s="21" t="s">
        <v>13</v>
      </c>
      <c r="E46" s="16">
        <f t="shared" si="3"/>
        <v>0</v>
      </c>
      <c r="F46" s="63"/>
      <c r="G46" s="64"/>
    </row>
    <row r="47" spans="1:7" s="3" customFormat="1" ht="26.1" customHeight="1" x14ac:dyDescent="0.25">
      <c r="A47" s="135"/>
      <c r="B47" s="136" t="s">
        <v>206</v>
      </c>
      <c r="C47" s="28" t="s">
        <v>222</v>
      </c>
      <c r="D47" s="21" t="s">
        <v>13</v>
      </c>
      <c r="E47" s="16">
        <f t="shared" si="3"/>
        <v>0</v>
      </c>
      <c r="F47" s="63"/>
      <c r="G47" s="64"/>
    </row>
    <row r="48" spans="1:7" s="3" customFormat="1" ht="26.1" customHeight="1" x14ac:dyDescent="0.25">
      <c r="A48" s="135"/>
      <c r="B48" s="138"/>
      <c r="C48" s="28" t="s">
        <v>223</v>
      </c>
      <c r="D48" s="21" t="s">
        <v>13</v>
      </c>
      <c r="E48" s="16">
        <f t="shared" si="3"/>
        <v>0</v>
      </c>
      <c r="F48" s="63"/>
      <c r="G48" s="64"/>
    </row>
    <row r="49" spans="1:7" s="3" customFormat="1" ht="26.1" customHeight="1" x14ac:dyDescent="0.25">
      <c r="A49" s="135"/>
      <c r="B49" s="137"/>
      <c r="C49" s="28" t="s">
        <v>224</v>
      </c>
      <c r="D49" s="21" t="s">
        <v>13</v>
      </c>
      <c r="E49" s="16">
        <f t="shared" si="3"/>
        <v>0</v>
      </c>
      <c r="F49" s="63"/>
      <c r="G49" s="64"/>
    </row>
    <row r="50" spans="1:7" s="3" customFormat="1" ht="66" x14ac:dyDescent="0.25">
      <c r="A50" s="135"/>
      <c r="B50" s="18" t="s">
        <v>204</v>
      </c>
      <c r="C50" s="28" t="s">
        <v>225</v>
      </c>
      <c r="D50" s="21" t="s">
        <v>13</v>
      </c>
      <c r="E50" s="16">
        <f t="shared" si="3"/>
        <v>0</v>
      </c>
      <c r="F50" s="63"/>
      <c r="G50" s="64"/>
    </row>
    <row r="51" spans="1:7" s="3" customFormat="1" ht="26.25" customHeight="1" x14ac:dyDescent="0.25">
      <c r="A51" s="135"/>
      <c r="B51" s="136" t="s">
        <v>205</v>
      </c>
      <c r="C51" s="28" t="s">
        <v>226</v>
      </c>
      <c r="D51" s="21" t="s">
        <v>13</v>
      </c>
      <c r="E51" s="16">
        <f t="shared" si="3"/>
        <v>0</v>
      </c>
      <c r="F51" s="63"/>
      <c r="G51" s="64"/>
    </row>
    <row r="52" spans="1:7" s="3" customFormat="1" ht="33.75" thickBot="1" x14ac:dyDescent="0.3">
      <c r="A52" s="130"/>
      <c r="B52" s="137"/>
      <c r="C52" s="25" t="s">
        <v>227</v>
      </c>
      <c r="D52" s="21" t="s">
        <v>13</v>
      </c>
      <c r="E52" s="85">
        <f t="shared" si="3"/>
        <v>0</v>
      </c>
      <c r="F52" s="63"/>
      <c r="G52" s="64"/>
    </row>
    <row r="53" spans="1:7" s="3" customFormat="1" ht="26.1" customHeight="1" x14ac:dyDescent="0.25">
      <c r="A53" s="120" t="s">
        <v>198</v>
      </c>
      <c r="B53" s="121"/>
      <c r="C53" s="121"/>
      <c r="D53" s="18" t="s">
        <v>1</v>
      </c>
      <c r="E53" s="33" t="s">
        <v>10</v>
      </c>
      <c r="F53" s="63"/>
      <c r="G53" s="64"/>
    </row>
    <row r="54" spans="1:7" s="3" customFormat="1" ht="26.1" customHeight="1" x14ac:dyDescent="0.25">
      <c r="A54" s="119"/>
      <c r="B54" s="4" t="s">
        <v>25</v>
      </c>
      <c r="C54" s="19" t="s">
        <v>26</v>
      </c>
      <c r="D54" s="127"/>
      <c r="E54" s="128">
        <f>IF(D54="high",1,IF(D54="medium",5,IF(D54="low",10,)))</f>
        <v>0</v>
      </c>
      <c r="F54" s="159"/>
      <c r="G54" s="155"/>
    </row>
    <row r="55" spans="1:7" s="3" customFormat="1" ht="26.1" customHeight="1" x14ac:dyDescent="0.25">
      <c r="A55" s="119"/>
      <c r="B55" s="5" t="s">
        <v>27</v>
      </c>
      <c r="C55" s="22" t="s">
        <v>28</v>
      </c>
      <c r="D55" s="127"/>
      <c r="E55" s="128"/>
      <c r="F55" s="159"/>
      <c r="G55" s="155"/>
    </row>
    <row r="56" spans="1:7" s="3" customFormat="1" ht="26.1" customHeight="1" thickBot="1" x14ac:dyDescent="0.3">
      <c r="A56" s="119"/>
      <c r="B56" s="6" t="s">
        <v>29</v>
      </c>
      <c r="C56" s="19" t="s">
        <v>30</v>
      </c>
      <c r="D56" s="127"/>
      <c r="E56" s="123"/>
      <c r="F56" s="159"/>
      <c r="G56" s="155"/>
    </row>
    <row r="57" spans="1:7" s="3" customFormat="1" ht="26.1" customHeight="1" x14ac:dyDescent="0.25">
      <c r="A57" s="120" t="s">
        <v>199</v>
      </c>
      <c r="B57" s="121"/>
      <c r="C57" s="121"/>
      <c r="D57" s="23" t="s">
        <v>7</v>
      </c>
      <c r="E57" s="33" t="s">
        <v>10</v>
      </c>
      <c r="F57" s="63"/>
      <c r="G57" s="64"/>
    </row>
    <row r="58" spans="1:7" s="3" customFormat="1" ht="26.1" customHeight="1" x14ac:dyDescent="0.25">
      <c r="A58" s="34" t="s">
        <v>200</v>
      </c>
      <c r="B58" s="35"/>
      <c r="C58" s="35"/>
      <c r="D58" s="24" t="s">
        <v>53</v>
      </c>
      <c r="E58" s="123">
        <f>IF(D57="yes",10,IF(D57="No",0))</f>
        <v>0</v>
      </c>
      <c r="F58" s="159"/>
      <c r="G58" s="155"/>
    </row>
    <row r="59" spans="1:7" s="3" customFormat="1" ht="26.1" customHeight="1" thickBot="1" x14ac:dyDescent="0.3">
      <c r="A59" s="34" t="s">
        <v>201</v>
      </c>
      <c r="B59" s="35"/>
      <c r="C59" s="35"/>
      <c r="D59" s="24" t="s">
        <v>53</v>
      </c>
      <c r="E59" s="124"/>
      <c r="F59" s="159"/>
      <c r="G59" s="155"/>
    </row>
    <row r="60" spans="1:7" s="3" customFormat="1" ht="26.1" customHeight="1" x14ac:dyDescent="0.25">
      <c r="A60" s="48"/>
      <c r="B60" s="49"/>
      <c r="C60" s="50"/>
      <c r="D60" s="81"/>
      <c r="E60" s="33" t="s">
        <v>10</v>
      </c>
      <c r="F60" s="109" t="s">
        <v>195</v>
      </c>
      <c r="G60" s="65" t="s">
        <v>196</v>
      </c>
    </row>
    <row r="61" spans="1:7" s="3" customFormat="1" ht="26.1" customHeight="1" x14ac:dyDescent="0.25">
      <c r="A61" s="48" t="s">
        <v>230</v>
      </c>
      <c r="B61" s="49"/>
      <c r="C61" s="50"/>
      <c r="D61" s="81"/>
      <c r="E61" s="65">
        <f>IF(D61="Net cost",1,
IF(D61="£0 &gt; £500k",2,
IF(D61="£500k &gt; £999k",3,
IF(D61="£1m &gt; £1999k",4,
IF(D61="&gt;£2m",5,
IF(D61="",0))))))</f>
        <v>0</v>
      </c>
      <c r="F61" s="109">
        <v>4</v>
      </c>
      <c r="G61" s="65">
        <f>(F61*E61)</f>
        <v>0</v>
      </c>
    </row>
    <row r="62" spans="1:7" s="3" customFormat="1" ht="50.25" customHeight="1" thickBot="1" x14ac:dyDescent="0.3">
      <c r="A62" s="152" t="s">
        <v>231</v>
      </c>
      <c r="B62" s="152"/>
      <c r="C62" s="153"/>
      <c r="D62" s="53"/>
      <c r="E62" s="87"/>
      <c r="F62" s="87"/>
      <c r="G62" s="87"/>
    </row>
    <row r="63" spans="1:7" s="3" customFormat="1" ht="25.5" customHeight="1" x14ac:dyDescent="0.25">
      <c r="A63" s="154"/>
      <c r="B63" s="147" t="s">
        <v>115</v>
      </c>
      <c r="C63" s="148"/>
      <c r="D63" s="148"/>
      <c r="E63" s="33" t="s">
        <v>10</v>
      </c>
      <c r="F63" s="109" t="s">
        <v>195</v>
      </c>
      <c r="G63" s="65" t="s">
        <v>196</v>
      </c>
    </row>
    <row r="64" spans="1:7" s="3" customFormat="1" ht="65.25" customHeight="1" x14ac:dyDescent="0.25">
      <c r="A64" s="154"/>
      <c r="B64" s="51" t="s">
        <v>116</v>
      </c>
      <c r="C64" s="52"/>
      <c r="D64" s="146"/>
      <c r="E64" s="85">
        <f>IF(C64="Negative impact on objective",1,
IF(C64="No contribution to objective",2,
IF(C64="Indirect contribution to objective",3,
IF(C64="Modest direct contribution to objective",4,
IF(C64="Major contribution to objective",5,
IF(C64="",0))))))</f>
        <v>0</v>
      </c>
      <c r="F64" s="86">
        <v>3</v>
      </c>
      <c r="G64" s="110">
        <f>(E64*F64)</f>
        <v>0</v>
      </c>
    </row>
    <row r="65" spans="1:7" s="3" customFormat="1" ht="66" x14ac:dyDescent="0.25">
      <c r="A65" s="154"/>
      <c r="B65" s="51" t="s">
        <v>122</v>
      </c>
      <c r="C65" s="52"/>
      <c r="D65" s="145"/>
      <c r="E65" s="16">
        <f>IF(C65="Negative impact on objective",1,
IF(C65="No contribution to objective",2,
IF(C65="Indirect contribution to objective",3,
IF(C65="Modest direct contribution to objective",4,
IF(C65="Major direct contribution to objective",5,
IF(C65="",0))))))</f>
        <v>0</v>
      </c>
      <c r="F65" s="108">
        <v>3</v>
      </c>
      <c r="G65" s="16">
        <f>(E65*F65)</f>
        <v>0</v>
      </c>
    </row>
    <row r="66" spans="1:7" s="3" customFormat="1" ht="26.1" customHeight="1" thickBot="1" x14ac:dyDescent="0.3">
      <c r="A66" s="154"/>
      <c r="B66" s="149" t="s">
        <v>194</v>
      </c>
      <c r="C66" s="150"/>
      <c r="D66" s="156"/>
      <c r="E66" s="157"/>
      <c r="F66" s="157"/>
      <c r="G66" s="158"/>
    </row>
    <row r="67" spans="1:7" s="3" customFormat="1" ht="33" x14ac:dyDescent="0.25">
      <c r="A67" s="154"/>
      <c r="B67" s="51" t="s">
        <v>125</v>
      </c>
      <c r="C67" s="52"/>
      <c r="D67" s="146"/>
      <c r="E67" s="84">
        <f>IF(C67="Negative",1,
IF(C67="None",3,
IF(C67="Positive",5,
IF(C67="",0))))</f>
        <v>0</v>
      </c>
      <c r="F67" s="104">
        <v>3</v>
      </c>
      <c r="G67" s="85">
        <f>(F67*E67)</f>
        <v>0</v>
      </c>
    </row>
    <row r="68" spans="1:7" s="3" customFormat="1" ht="33" x14ac:dyDescent="0.25">
      <c r="A68" s="154"/>
      <c r="B68" s="51" t="s">
        <v>130</v>
      </c>
      <c r="C68" s="52"/>
      <c r="D68" s="145"/>
      <c r="E68" s="16">
        <f>IF(C68="Low",1,
IF(C68="Medium",3,
IF(C68="High",5,
IF(C68="",0))))</f>
        <v>0</v>
      </c>
      <c r="F68" s="66">
        <v>3</v>
      </c>
      <c r="G68" s="16">
        <f>(F68*E68)</f>
        <v>0</v>
      </c>
    </row>
    <row r="69" spans="1:7" s="3" customFormat="1" ht="26.1" customHeight="1" thickBot="1" x14ac:dyDescent="0.3">
      <c r="A69" s="154"/>
      <c r="B69" s="149" t="s">
        <v>131</v>
      </c>
      <c r="C69" s="150"/>
      <c r="D69" s="156"/>
      <c r="E69" s="157"/>
      <c r="F69" s="157"/>
      <c r="G69" s="158"/>
    </row>
    <row r="70" spans="1:7" s="3" customFormat="1" ht="33" x14ac:dyDescent="0.25">
      <c r="A70" s="154"/>
      <c r="B70" s="51" t="s">
        <v>132</v>
      </c>
      <c r="C70" s="52"/>
      <c r="D70" s="146"/>
      <c r="E70" s="84">
        <f>IF(C70="Negative impact",1,
IF(C70="Minimal   / No impact",3,
IF(C70="Positive impact",5,
IF(C70="",0))))</f>
        <v>0</v>
      </c>
      <c r="F70" s="67">
        <v>3</v>
      </c>
      <c r="G70" s="16">
        <f>(E70*F70)</f>
        <v>0</v>
      </c>
    </row>
    <row r="71" spans="1:7" s="3" customFormat="1" ht="33" x14ac:dyDescent="0.25">
      <c r="A71" s="154"/>
      <c r="B71" s="51" t="s">
        <v>136</v>
      </c>
      <c r="C71" s="52"/>
      <c r="D71" s="144"/>
      <c r="E71" s="85">
        <f>IF(C71="Negative impact",1,
IF(C71="Minimal   / No impact",3,
IF(C71="Positive impact",5,
IF(C71="",0))))</f>
        <v>0</v>
      </c>
      <c r="F71" s="67">
        <v>2</v>
      </c>
      <c r="G71" s="16">
        <f t="shared" ref="G71:G72" si="4">(E71*F71)</f>
        <v>0</v>
      </c>
    </row>
    <row r="72" spans="1:7" s="3" customFormat="1" ht="38.25" customHeight="1" x14ac:dyDescent="0.25">
      <c r="A72" s="154"/>
      <c r="B72" s="51" t="s">
        <v>137</v>
      </c>
      <c r="C72" s="52"/>
      <c r="D72" s="145"/>
      <c r="E72" s="16">
        <f>IF(C72="Single Team",1,
IF(C72="Low",2,
IF(C72="Medium",3,
IF(C72="High",4,
IF(C72="Majority of Staff",5,
IF(C72="",0))))))</f>
        <v>0</v>
      </c>
      <c r="F72" s="67">
        <v>2</v>
      </c>
      <c r="G72" s="16">
        <f t="shared" si="4"/>
        <v>0</v>
      </c>
    </row>
    <row r="73" spans="1:7" s="3" customFormat="1" ht="26.1" customHeight="1" thickBot="1" x14ac:dyDescent="0.3">
      <c r="A73" s="154"/>
      <c r="B73" s="149" t="s">
        <v>140</v>
      </c>
      <c r="C73" s="150"/>
      <c r="D73" s="156"/>
      <c r="E73" s="157"/>
      <c r="F73" s="157"/>
      <c r="G73" s="158"/>
    </row>
    <row r="74" spans="1:7" s="3" customFormat="1" ht="33" x14ac:dyDescent="0.25">
      <c r="A74" s="154"/>
      <c r="B74" s="51" t="s">
        <v>147</v>
      </c>
      <c r="C74" s="52"/>
      <c r="D74" s="146"/>
      <c r="E74" s="84">
        <f>IF(C74="18 months+",1,
IF(C74="12 - 18 months",2,
IF(C74="6 - 12 months",3,
IF(C74="3 - 6 months",4,
IF(C74="&lt; 3 months",5,
IF(C74="",0))))))</f>
        <v>0</v>
      </c>
      <c r="F74" s="104">
        <v>4</v>
      </c>
      <c r="G74" s="85">
        <f>(F74*E74)</f>
        <v>0</v>
      </c>
    </row>
    <row r="75" spans="1:7" s="3" customFormat="1" ht="33" x14ac:dyDescent="0.25">
      <c r="A75" s="154"/>
      <c r="B75" s="51" t="s">
        <v>153</v>
      </c>
      <c r="C75" s="52"/>
      <c r="D75" s="145"/>
      <c r="E75" s="16">
        <f>IF(C75="Negative",1,
IF(C75="None",3,
IF(C75="Positive",5,
IF(C75="",0))))</f>
        <v>0</v>
      </c>
      <c r="F75" s="66">
        <v>3</v>
      </c>
      <c r="G75" s="16">
        <f>(F75*E75)</f>
        <v>0</v>
      </c>
    </row>
    <row r="76" spans="1:7" s="3" customFormat="1" ht="26.1" customHeight="1" x14ac:dyDescent="0.25">
      <c r="A76" s="120" t="s">
        <v>234</v>
      </c>
      <c r="B76" s="121"/>
      <c r="C76" s="121"/>
      <c r="D76" s="18" t="s">
        <v>1</v>
      </c>
      <c r="E76" s="80" t="s">
        <v>10</v>
      </c>
      <c r="F76" s="141"/>
      <c r="G76" s="142"/>
    </row>
    <row r="77" spans="1:7" s="3" customFormat="1" ht="28.5" customHeight="1" x14ac:dyDescent="0.25">
      <c r="A77" s="119"/>
      <c r="B77" s="4" t="s">
        <v>25</v>
      </c>
      <c r="C77" s="19" t="s">
        <v>89</v>
      </c>
      <c r="D77" s="127"/>
      <c r="E77" s="151">
        <f>IF(D77="Mandated",10,IF(D77="high",1,IF(D77="medium",3,IF(D77="low",10,))))</f>
        <v>0</v>
      </c>
      <c r="F77" s="141"/>
      <c r="G77" s="142"/>
    </row>
    <row r="78" spans="1:7" s="3" customFormat="1" ht="26.1" customHeight="1" x14ac:dyDescent="0.25">
      <c r="A78" s="119"/>
      <c r="B78" s="5" t="s">
        <v>27</v>
      </c>
      <c r="C78" s="19" t="s">
        <v>87</v>
      </c>
      <c r="D78" s="127"/>
      <c r="E78" s="151"/>
      <c r="F78" s="141"/>
      <c r="G78" s="142"/>
    </row>
    <row r="79" spans="1:7" s="3" customFormat="1" ht="26.1" customHeight="1" x14ac:dyDescent="0.25">
      <c r="A79" s="119"/>
      <c r="B79" s="6" t="s">
        <v>29</v>
      </c>
      <c r="C79" s="19" t="s">
        <v>88</v>
      </c>
      <c r="D79" s="127"/>
      <c r="E79" s="151"/>
      <c r="F79" s="141"/>
      <c r="G79" s="142"/>
    </row>
    <row r="80" spans="1:7" s="3" customFormat="1" ht="26.1" customHeight="1" x14ac:dyDescent="0.25">
      <c r="A80" s="120" t="s">
        <v>235</v>
      </c>
      <c r="B80" s="121"/>
      <c r="C80" s="121"/>
      <c r="D80" s="18" t="s">
        <v>1</v>
      </c>
      <c r="E80" s="16" t="s">
        <v>10</v>
      </c>
      <c r="F80" s="141"/>
      <c r="G80" s="142"/>
    </row>
    <row r="81" spans="1:7" s="3" customFormat="1" ht="31.5" customHeight="1" x14ac:dyDescent="0.25">
      <c r="A81" s="119"/>
      <c r="B81" s="4" t="s">
        <v>25</v>
      </c>
      <c r="C81" s="19" t="s">
        <v>31</v>
      </c>
      <c r="D81" s="127"/>
      <c r="E81" s="151">
        <f>IF(D81="Mandated",10,IF(D81="high",1,IF(D81="medium",3,IF(D81="low",10,))))</f>
        <v>0</v>
      </c>
      <c r="F81" s="141"/>
      <c r="G81" s="142"/>
    </row>
    <row r="82" spans="1:7" s="3" customFormat="1" ht="31.5" customHeight="1" x14ac:dyDescent="0.25">
      <c r="A82" s="119"/>
      <c r="B82" s="5" t="s">
        <v>27</v>
      </c>
      <c r="C82" s="19" t="s">
        <v>85</v>
      </c>
      <c r="D82" s="127"/>
      <c r="E82" s="151"/>
      <c r="F82" s="141"/>
      <c r="G82" s="142"/>
    </row>
    <row r="83" spans="1:7" s="3" customFormat="1" ht="31.5" customHeight="1" x14ac:dyDescent="0.25">
      <c r="A83" s="119"/>
      <c r="B83" s="6" t="s">
        <v>29</v>
      </c>
      <c r="C83" s="19" t="s">
        <v>86</v>
      </c>
      <c r="D83" s="127"/>
      <c r="E83" s="151"/>
      <c r="F83" s="141"/>
      <c r="G83" s="142"/>
    </row>
    <row r="84" spans="1:7" s="3" customFormat="1" ht="26.1" customHeight="1" x14ac:dyDescent="0.25">
      <c r="A84" s="120" t="s">
        <v>236</v>
      </c>
      <c r="B84" s="121"/>
      <c r="C84" s="121"/>
      <c r="D84" s="18" t="s">
        <v>1</v>
      </c>
      <c r="E84" s="16" t="s">
        <v>10</v>
      </c>
      <c r="F84" s="141"/>
      <c r="G84" s="142"/>
    </row>
    <row r="85" spans="1:7" s="3" customFormat="1" ht="28.5" customHeight="1" x14ac:dyDescent="0.25">
      <c r="A85" s="119"/>
      <c r="B85" s="4" t="s">
        <v>25</v>
      </c>
      <c r="C85" s="19" t="s">
        <v>84</v>
      </c>
      <c r="D85" s="127"/>
      <c r="E85" s="151">
        <f>IF(D85="Mandated",10,IF(D85="high",1,IF(D85="medium",3,IF(D85="low",10,))))</f>
        <v>0</v>
      </c>
      <c r="F85" s="141"/>
      <c r="G85" s="142"/>
    </row>
    <row r="86" spans="1:7" s="3" customFormat="1" ht="28.5" customHeight="1" x14ac:dyDescent="0.25">
      <c r="A86" s="119"/>
      <c r="B86" s="5" t="s">
        <v>27</v>
      </c>
      <c r="C86" s="19" t="s">
        <v>81</v>
      </c>
      <c r="D86" s="127"/>
      <c r="E86" s="151"/>
      <c r="F86" s="141"/>
      <c r="G86" s="142"/>
    </row>
    <row r="87" spans="1:7" s="3" customFormat="1" ht="28.5" customHeight="1" x14ac:dyDescent="0.25">
      <c r="A87" s="119"/>
      <c r="B87" s="6" t="s">
        <v>29</v>
      </c>
      <c r="C87" s="20" t="s">
        <v>80</v>
      </c>
      <c r="D87" s="127"/>
      <c r="E87" s="151"/>
      <c r="F87" s="141"/>
      <c r="G87" s="142"/>
    </row>
    <row r="88" spans="1:7" s="3" customFormat="1" ht="26.1" customHeight="1" x14ac:dyDescent="0.25">
      <c r="A88" s="120" t="s">
        <v>237</v>
      </c>
      <c r="B88" s="121"/>
      <c r="C88" s="121"/>
      <c r="D88" s="18" t="s">
        <v>1</v>
      </c>
      <c r="E88" s="16" t="s">
        <v>10</v>
      </c>
      <c r="F88" s="141"/>
      <c r="G88" s="142"/>
    </row>
    <row r="89" spans="1:7" s="3" customFormat="1" ht="30" customHeight="1" x14ac:dyDescent="0.25">
      <c r="A89" s="119"/>
      <c r="B89" s="4" t="s">
        <v>25</v>
      </c>
      <c r="C89" s="19" t="s">
        <v>82</v>
      </c>
      <c r="D89" s="127"/>
      <c r="E89" s="151">
        <f>IF(D89="Mandated",10,IF(D89="high",1,IF(D89="medium",3,IF(D89="low",10,))))</f>
        <v>0</v>
      </c>
      <c r="F89" s="141"/>
      <c r="G89" s="142"/>
    </row>
    <row r="90" spans="1:7" s="3" customFormat="1" ht="30" customHeight="1" x14ac:dyDescent="0.25">
      <c r="A90" s="119"/>
      <c r="B90" s="5" t="s">
        <v>27</v>
      </c>
      <c r="C90" s="19" t="s">
        <v>83</v>
      </c>
      <c r="D90" s="127"/>
      <c r="E90" s="151"/>
      <c r="F90" s="141"/>
      <c r="G90" s="142"/>
    </row>
    <row r="91" spans="1:7" s="3" customFormat="1" ht="30" customHeight="1" x14ac:dyDescent="0.25">
      <c r="A91" s="119"/>
      <c r="B91" s="6" t="s">
        <v>29</v>
      </c>
      <c r="C91" s="19" t="s">
        <v>79</v>
      </c>
      <c r="D91" s="127"/>
      <c r="E91" s="151"/>
      <c r="F91" s="141"/>
      <c r="G91" s="142"/>
    </row>
    <row r="92" spans="1:7" s="3" customFormat="1" ht="26.1" customHeight="1" x14ac:dyDescent="0.25">
      <c r="A92" s="120" t="s">
        <v>238</v>
      </c>
      <c r="B92" s="121"/>
      <c r="C92" s="121"/>
      <c r="D92" s="18" t="s">
        <v>1</v>
      </c>
      <c r="E92" s="16" t="s">
        <v>10</v>
      </c>
      <c r="F92" s="141"/>
      <c r="G92" s="142"/>
    </row>
    <row r="93" spans="1:7" s="3" customFormat="1" ht="28.5" customHeight="1" x14ac:dyDescent="0.25">
      <c r="A93" s="119"/>
      <c r="B93" s="4" t="s">
        <v>32</v>
      </c>
      <c r="C93" s="19" t="s">
        <v>77</v>
      </c>
      <c r="D93" s="127"/>
      <c r="E93" s="151">
        <f>IF(D93="On the to do list",1,IF(D93="Work in progress",5,IF(D93="Good to go",10,)))</f>
        <v>0</v>
      </c>
      <c r="F93" s="141"/>
      <c r="G93" s="142"/>
    </row>
    <row r="94" spans="1:7" s="3" customFormat="1" ht="28.5" customHeight="1" x14ac:dyDescent="0.25">
      <c r="A94" s="119"/>
      <c r="B94" s="5" t="s">
        <v>33</v>
      </c>
      <c r="C94" s="19" t="s">
        <v>78</v>
      </c>
      <c r="D94" s="127"/>
      <c r="E94" s="151"/>
      <c r="F94" s="141"/>
      <c r="G94" s="142"/>
    </row>
    <row r="95" spans="1:7" s="3" customFormat="1" ht="28.5" customHeight="1" x14ac:dyDescent="0.25">
      <c r="A95" s="119"/>
      <c r="B95" s="6" t="s">
        <v>34</v>
      </c>
      <c r="C95" s="19" t="s">
        <v>35</v>
      </c>
      <c r="D95" s="127"/>
      <c r="E95" s="151"/>
      <c r="F95" s="141"/>
      <c r="G95" s="142"/>
    </row>
    <row r="96" spans="1:7" s="3" customFormat="1" ht="26.1" customHeight="1" x14ac:dyDescent="0.25">
      <c r="A96" s="120" t="s">
        <v>239</v>
      </c>
      <c r="B96" s="121"/>
      <c r="C96" s="121"/>
      <c r="D96" s="18" t="s">
        <v>1</v>
      </c>
      <c r="E96" s="16" t="s">
        <v>10</v>
      </c>
      <c r="F96" s="141"/>
      <c r="G96" s="142"/>
    </row>
    <row r="97" spans="1:7" s="3" customFormat="1" ht="26.1" customHeight="1" x14ac:dyDescent="0.25">
      <c r="A97" s="119"/>
      <c r="B97" s="4" t="s">
        <v>32</v>
      </c>
      <c r="C97" s="19" t="s">
        <v>36</v>
      </c>
      <c r="D97" s="127"/>
      <c r="E97" s="151">
        <f>IF(D97="On the to do list",1,IF(D97="Work in progress",5,IF(D97="Good to go",10,)))</f>
        <v>0</v>
      </c>
      <c r="F97" s="141"/>
      <c r="G97" s="142"/>
    </row>
    <row r="98" spans="1:7" s="3" customFormat="1" ht="26.1" customHeight="1" x14ac:dyDescent="0.25">
      <c r="A98" s="119"/>
      <c r="B98" s="5" t="s">
        <v>33</v>
      </c>
      <c r="C98" s="19" t="s">
        <v>37</v>
      </c>
      <c r="D98" s="127"/>
      <c r="E98" s="151"/>
      <c r="F98" s="141"/>
      <c r="G98" s="142"/>
    </row>
    <row r="99" spans="1:7" s="3" customFormat="1" ht="26.1" customHeight="1" thickBot="1" x14ac:dyDescent="0.3">
      <c r="A99" s="166"/>
      <c r="B99" s="57" t="s">
        <v>38</v>
      </c>
      <c r="C99" s="58" t="s">
        <v>39</v>
      </c>
      <c r="D99" s="164"/>
      <c r="E99" s="165"/>
      <c r="F99" s="141"/>
      <c r="G99" s="142"/>
    </row>
    <row r="100" spans="1:7" s="3" customFormat="1" ht="36.75" customHeight="1" x14ac:dyDescent="0.25">
      <c r="A100" s="160" t="s">
        <v>240</v>
      </c>
      <c r="B100" s="160"/>
      <c r="C100" s="160"/>
      <c r="D100" s="143"/>
      <c r="E100" s="33" t="s">
        <v>10</v>
      </c>
      <c r="F100" s="106" t="s">
        <v>195</v>
      </c>
      <c r="G100" s="65" t="s">
        <v>196</v>
      </c>
    </row>
    <row r="101" spans="1:7" s="3" customFormat="1" ht="49.5" x14ac:dyDescent="0.25">
      <c r="A101" s="162"/>
      <c r="B101" s="59" t="s">
        <v>156</v>
      </c>
      <c r="C101" s="60"/>
      <c r="D101" s="144"/>
      <c r="E101" s="110">
        <f>IF(C101="Resistant and unsupportive",1,
IF(C101="Challenging and critical",2,
IF(C101="Challenging and helpful",3,
IF(C101="Supports and enables",4,
IF(C101="Fully bought-in",5,
IF(C101="",0))))))</f>
        <v>0</v>
      </c>
      <c r="F101" s="86">
        <v>3</v>
      </c>
      <c r="G101" s="110">
        <f>(F101*E101)</f>
        <v>0</v>
      </c>
    </row>
    <row r="102" spans="1:7" s="3" customFormat="1" ht="49.5" x14ac:dyDescent="0.25">
      <c r="A102" s="163"/>
      <c r="B102" s="51" t="s">
        <v>162</v>
      </c>
      <c r="C102" s="52"/>
      <c r="D102" s="144"/>
      <c r="E102" s="85">
        <f>IF(C102="Resistant and unsupportive",1,
IF(C102="Challenging and critical",2,
IF(C102="Challenging and helpful",3,
IF(C102="Supports and enables",4,
IF(C102="Fully bought-in",5,
IF(C102="",0))))))</f>
        <v>0</v>
      </c>
      <c r="F102" s="104">
        <v>3</v>
      </c>
      <c r="G102" s="85">
        <f t="shared" ref="G102:G107" si="5">(F102*E102)</f>
        <v>0</v>
      </c>
    </row>
    <row r="103" spans="1:7" s="3" customFormat="1" ht="33" x14ac:dyDescent="0.25">
      <c r="A103" s="163"/>
      <c r="B103" s="51" t="s">
        <v>163</v>
      </c>
      <c r="C103" s="52"/>
      <c r="D103" s="144"/>
      <c r="E103" s="85">
        <f>IF(C103="Multidisciplinary team including 3 or more FTEs and significant Executive Team involvement",1,
IF(C103="Multidisciplinary team including 2 or 3 FTEs with some senior level ",2,
IF(C103="1 FTE and/or external support with some senior level support",3,
IF(C103="0.5 FTE with minimal executive team support",4,
IF(C103="0.25 FTE with no executive team support",5,
IF(C103="",0))))))</f>
        <v>0</v>
      </c>
      <c r="F103" s="104">
        <v>2</v>
      </c>
      <c r="G103" s="85">
        <f t="shared" si="5"/>
        <v>0</v>
      </c>
    </row>
    <row r="104" spans="1:7" s="3" customFormat="1" ht="39.75" customHeight="1" x14ac:dyDescent="0.25">
      <c r="A104" s="163"/>
      <c r="B104" s="51" t="s">
        <v>169</v>
      </c>
      <c r="C104" s="52"/>
      <c r="D104" s="144"/>
      <c r="E104" s="85">
        <f>IF(C104="No team or funding identified",1,
IF(C104="Team or funding identified but need releasing",2,
IF(C104="Team or funding identified and available ",3,
IF(C104="Team and funding identified but need releasing",4,
IF(C104="Team and funding identified and available",5,
IF(C104="",0))))))</f>
        <v>0</v>
      </c>
      <c r="F104" s="104">
        <v>2</v>
      </c>
      <c r="G104" s="85">
        <f t="shared" si="5"/>
        <v>0</v>
      </c>
    </row>
    <row r="105" spans="1:7" s="3" customFormat="1" ht="49.5" x14ac:dyDescent="0.25">
      <c r="A105" s="163"/>
      <c r="B105" s="51" t="s">
        <v>175</v>
      </c>
      <c r="C105" s="52"/>
      <c r="D105" s="144"/>
      <c r="E105" s="85">
        <f>IF(C105="No evidence / framework",1,
IF(C105="Poor / limited ",2,
IF(C105="Partial i.e., available for part of the proposal",3,
IF(C105="Moderate ",4,
IF(C105="Strong evidence / framework that demonstrates benefits realisation",5,
IF(C105="",0))))))</f>
        <v>0</v>
      </c>
      <c r="F105" s="104">
        <v>3</v>
      </c>
      <c r="G105" s="85">
        <f t="shared" si="5"/>
        <v>0</v>
      </c>
    </row>
    <row r="106" spans="1:7" s="3" customFormat="1" ht="115.5" x14ac:dyDescent="0.25">
      <c r="A106" s="163"/>
      <c r="B106" s="51" t="s">
        <v>181</v>
      </c>
      <c r="C106" s="52"/>
      <c r="D106" s="144"/>
      <c r="E106" s="85">
        <f>IF(C106="4 or more complex service delivery challenges identified",1,
IF(C106="3 Service Delivery Challenges Identified",2,
IF(C106="2 Service Delivery Challenges Identified",3,
IF(C106="1 Service Delivery Challenges Identified",4,
IF(C106="No Service Delivery Challenges Identified",5,
IF(C106="",0))))))</f>
        <v>0</v>
      </c>
      <c r="F106" s="104">
        <v>4</v>
      </c>
      <c r="G106" s="85">
        <f t="shared" si="5"/>
        <v>0</v>
      </c>
    </row>
    <row r="107" spans="1:7" s="3" customFormat="1" ht="54.75" customHeight="1" thickBot="1" x14ac:dyDescent="0.3">
      <c r="A107" s="163"/>
      <c r="B107" s="69" t="s">
        <v>183</v>
      </c>
      <c r="C107" s="70"/>
      <c r="D107" s="145"/>
      <c r="E107" s="16">
        <f>IF(C107="No information",1,
IF(C107="Poor / limited information",2,
IF(C107="Information partial cannot be improved without substantial resources",3,
IF(C107="Information partial but can be made available with additional resource",4,
IF(C107="Information available",5,
IF(C107="",0))))))</f>
        <v>0</v>
      </c>
      <c r="F107" s="66">
        <v>3</v>
      </c>
      <c r="G107" s="16">
        <f t="shared" si="5"/>
        <v>0</v>
      </c>
    </row>
    <row r="108" spans="1:7" s="7" customFormat="1" ht="32.25" customHeight="1" thickBot="1" x14ac:dyDescent="0.3">
      <c r="A108" s="76" t="s">
        <v>40</v>
      </c>
      <c r="B108" s="83"/>
      <c r="C108" s="77"/>
      <c r="D108" s="56">
        <f>E8+E11+E12+E13+E14+E15+E21+E22+E23+E24+E25+E26+E27+E28+E29+E30+E31+E32+E33+E35+E36+E37+E38+E39+E40+E41+E42+E43+E44+E45+E46+E47+E48+E49+E50+E51+E52</f>
        <v>0</v>
      </c>
      <c r="E108" s="139"/>
      <c r="F108" s="139"/>
      <c r="G108" s="139"/>
    </row>
    <row r="109" spans="1:7" s="7" customFormat="1" ht="32.25" customHeight="1" thickBot="1" x14ac:dyDescent="0.3">
      <c r="A109" s="73" t="s">
        <v>41</v>
      </c>
      <c r="B109" s="74"/>
      <c r="C109" s="75"/>
      <c r="D109" s="56">
        <f>E97+E93+E89+E85+E81+E77+E54+E58</f>
        <v>0</v>
      </c>
      <c r="E109" s="139"/>
      <c r="F109" s="139"/>
      <c r="G109" s="139"/>
    </row>
    <row r="110" spans="1:7" ht="27.75" thickBot="1" x14ac:dyDescent="0.5">
      <c r="A110" s="71" t="s">
        <v>197</v>
      </c>
      <c r="B110" s="72"/>
      <c r="C110" s="72"/>
      <c r="D110" s="55">
        <f>SUM(G75+G74+G72+G71+G70+G68+G67+G65+G64+G61+G19+G18+G17)</f>
        <v>0</v>
      </c>
      <c r="E110" s="139"/>
      <c r="F110" s="139"/>
      <c r="G110" s="139"/>
    </row>
    <row r="111" spans="1:7" ht="27.75" thickBot="1" x14ac:dyDescent="0.5">
      <c r="A111" s="36" t="s">
        <v>228</v>
      </c>
      <c r="B111" s="37"/>
      <c r="C111" s="37"/>
      <c r="D111" s="54">
        <f>SUM(G101:G107)</f>
        <v>0</v>
      </c>
      <c r="E111" s="140"/>
      <c r="F111" s="140"/>
      <c r="G111" s="140"/>
    </row>
    <row r="112" spans="1:7" ht="40.5" hidden="1" x14ac:dyDescent="0.45">
      <c r="A112" s="8" t="s">
        <v>42</v>
      </c>
    </row>
    <row r="113" spans="1:1" hidden="1" x14ac:dyDescent="0.45">
      <c r="A113" s="13" t="s">
        <v>43</v>
      </c>
    </row>
    <row r="114" spans="1:1" hidden="1" x14ac:dyDescent="0.45">
      <c r="A114" s="14" t="s">
        <v>44</v>
      </c>
    </row>
    <row r="115" spans="1:1" hidden="1" x14ac:dyDescent="0.45">
      <c r="A115" s="15" t="s">
        <v>45</v>
      </c>
    </row>
    <row r="116" spans="1:1" hidden="1" x14ac:dyDescent="0.45"/>
    <row r="117" spans="1:1" ht="40.5" hidden="1" x14ac:dyDescent="0.45">
      <c r="A117" s="8" t="s">
        <v>46</v>
      </c>
    </row>
    <row r="118" spans="1:1" hidden="1" x14ac:dyDescent="0.45">
      <c r="A118" s="13" t="s">
        <v>47</v>
      </c>
    </row>
    <row r="119" spans="1:1" hidden="1" x14ac:dyDescent="0.45">
      <c r="A119" s="14" t="s">
        <v>48</v>
      </c>
    </row>
    <row r="120" spans="1:1" hidden="1" x14ac:dyDescent="0.45">
      <c r="A120" s="15" t="s">
        <v>49</v>
      </c>
    </row>
  </sheetData>
  <mergeCells count="73">
    <mergeCell ref="A101:A107"/>
    <mergeCell ref="E93:E95"/>
    <mergeCell ref="D97:D99"/>
    <mergeCell ref="E97:E99"/>
    <mergeCell ref="A93:A95"/>
    <mergeCell ref="A96:C96"/>
    <mergeCell ref="A97:A99"/>
    <mergeCell ref="A92:C92"/>
    <mergeCell ref="A100:C100"/>
    <mergeCell ref="B28:B30"/>
    <mergeCell ref="B16:D16"/>
    <mergeCell ref="D89:D91"/>
    <mergeCell ref="D85:D87"/>
    <mergeCell ref="A89:A91"/>
    <mergeCell ref="A85:A87"/>
    <mergeCell ref="A81:A83"/>
    <mergeCell ref="A88:C88"/>
    <mergeCell ref="A57:C57"/>
    <mergeCell ref="A34:C34"/>
    <mergeCell ref="B35:B39"/>
    <mergeCell ref="B40:B41"/>
    <mergeCell ref="B42:B43"/>
    <mergeCell ref="A35:A52"/>
    <mergeCell ref="G54:G56"/>
    <mergeCell ref="G58:G59"/>
    <mergeCell ref="D73:G73"/>
    <mergeCell ref="D69:G69"/>
    <mergeCell ref="D66:G66"/>
    <mergeCell ref="F54:F56"/>
    <mergeCell ref="F58:F59"/>
    <mergeCell ref="E77:E79"/>
    <mergeCell ref="D81:D83"/>
    <mergeCell ref="E81:E83"/>
    <mergeCell ref="A84:C84"/>
    <mergeCell ref="A62:C62"/>
    <mergeCell ref="A63:A75"/>
    <mergeCell ref="E108:G111"/>
    <mergeCell ref="F76:G99"/>
    <mergeCell ref="D100:D107"/>
    <mergeCell ref="D67:D68"/>
    <mergeCell ref="B63:D63"/>
    <mergeCell ref="D64:D65"/>
    <mergeCell ref="D70:D72"/>
    <mergeCell ref="D74:D75"/>
    <mergeCell ref="B73:C73"/>
    <mergeCell ref="D77:D79"/>
    <mergeCell ref="D93:D95"/>
    <mergeCell ref="E85:E87"/>
    <mergeCell ref="B66:C66"/>
    <mergeCell ref="B69:C69"/>
    <mergeCell ref="E89:E91"/>
    <mergeCell ref="A80:C80"/>
    <mergeCell ref="B44:B46"/>
    <mergeCell ref="B47:B49"/>
    <mergeCell ref="B51:B52"/>
    <mergeCell ref="A54:A56"/>
    <mergeCell ref="A53:C53"/>
    <mergeCell ref="D1:E1"/>
    <mergeCell ref="D2:E2"/>
    <mergeCell ref="A1:C2"/>
    <mergeCell ref="A77:A79"/>
    <mergeCell ref="A76:C76"/>
    <mergeCell ref="A3:C3"/>
    <mergeCell ref="E58:E59"/>
    <mergeCell ref="A10:C10"/>
    <mergeCell ref="D54:D56"/>
    <mergeCell ref="E54:E56"/>
    <mergeCell ref="A11:A19"/>
    <mergeCell ref="A4:A9"/>
    <mergeCell ref="A20:C20"/>
    <mergeCell ref="A21:A33"/>
    <mergeCell ref="B21:B22"/>
    <mergeCell ref="B24:B26"/>
  </mergeCells>
  <phoneticPr fontId="2" type="noConversion"/>
  <conditionalFormatting sqref="D4:D8">
    <cfRule type="cellIs" dxfId="22" priority="29" operator="equal">
      <formula>"No"</formula>
    </cfRule>
    <cfRule type="cellIs" dxfId="21" priority="30" operator="equal">
      <formula>"Yes"</formula>
    </cfRule>
  </conditionalFormatting>
  <conditionalFormatting sqref="D11:D15 C17:D19 D21:D33 D35:D52">
    <cfRule type="cellIs" dxfId="20" priority="32" operator="equal">
      <formula>"N/a"</formula>
    </cfRule>
    <cfRule type="cellIs" dxfId="19" priority="33" operator="equal">
      <formula>"Limited alignment"</formula>
    </cfRule>
    <cfRule type="cellIs" dxfId="18" priority="34" operator="equal">
      <formula>"Partially aligned"</formula>
    </cfRule>
    <cfRule type="cellIs" dxfId="17" priority="35" operator="equal">
      <formula>"Fully aligned"</formula>
    </cfRule>
  </conditionalFormatting>
  <conditionalFormatting sqref="D54 D77 D81 D85 D89">
    <cfRule type="cellIs" dxfId="16" priority="26" operator="equal">
      <formula>"Low"</formula>
    </cfRule>
    <cfRule type="cellIs" dxfId="15" priority="27" operator="equal">
      <formula>"Medium"</formula>
    </cfRule>
    <cfRule type="cellIs" dxfId="14" priority="28" operator="equal">
      <formula>"High"</formula>
    </cfRule>
  </conditionalFormatting>
  <conditionalFormatting sqref="D57">
    <cfRule type="cellIs" dxfId="13" priority="24" operator="equal">
      <formula>"No"</formula>
    </cfRule>
    <cfRule type="cellIs" dxfId="12" priority="25" operator="equal">
      <formula>"Yes"</formula>
    </cfRule>
  </conditionalFormatting>
  <conditionalFormatting sqref="D93">
    <cfRule type="cellIs" dxfId="11" priority="21" operator="equal">
      <formula>"Good to go"</formula>
    </cfRule>
    <cfRule type="cellIs" dxfId="10" priority="22" operator="equal">
      <formula>"Work in progress"</formula>
    </cfRule>
    <cfRule type="cellIs" dxfId="9" priority="23" operator="equal">
      <formula>"On the to do list"</formula>
    </cfRule>
  </conditionalFormatting>
  <conditionalFormatting sqref="D97">
    <cfRule type="cellIs" dxfId="8" priority="18" operator="equal">
      <formula>"Good to go"</formula>
    </cfRule>
    <cfRule type="cellIs" dxfId="7" priority="19" operator="equal">
      <formula>"Work in progress"</formula>
    </cfRule>
    <cfRule type="cellIs" dxfId="6" priority="20" operator="equal">
      <formula>"On the to do list"</formula>
    </cfRule>
  </conditionalFormatting>
  <conditionalFormatting sqref="F2">
    <cfRule type="cellIs" dxfId="5" priority="1" operator="equal">
      <formula>1</formula>
    </cfRule>
    <cfRule type="cellIs" dxfId="4" priority="2" operator="equal">
      <formula>2</formula>
    </cfRule>
    <cfRule type="cellIs" dxfId="3" priority="3" operator="equal">
      <formula>3</formula>
    </cfRule>
    <cfRule type="cellIs" dxfId="2" priority="4" operator="equal">
      <formula>4</formula>
    </cfRule>
    <cfRule type="cellIs" dxfId="1" priority="5" operator="equal">
      <formula>5</formula>
    </cfRule>
    <cfRule type="cellIs" dxfId="0" priority="6" operator="equal">
      <formula>6</formula>
    </cfRule>
  </conditionalFormatting>
  <dataValidations count="2">
    <dataValidation type="list" allowBlank="1" showInputMessage="1" showErrorMessage="1" sqref="D113:D120 D173:D1048576" xr:uid="{30BD1914-7E84-4AD0-AED3-B797E61B6840}">
      <formula1>#REF!</formula1>
    </dataValidation>
    <dataValidation type="list" allowBlank="1" showInputMessage="1" showErrorMessage="1" sqref="F2" xr:uid="{93BE657D-B802-410D-B979-BCC0D1E72B00}">
      <formula1>"1,2,3,4,5,6"</formula1>
    </dataValidation>
  </dataValidations>
  <printOptions horizontalCentered="1" verticalCentered="1"/>
  <pageMargins left="0" right="0" top="0.31496062992125984" bottom="0.27559055118110237" header="0.31496062992125984" footer="0.31496062992125984"/>
  <pageSetup paperSize="9" scale="2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5">
        <x14:dataValidation type="list" showInputMessage="1" showErrorMessage="1" xr:uid="{0398CFFD-5948-4E0B-8282-6683ECE17188}">
          <x14:formula1>
            <xm:f>Sheet4!$D$1:$D$2</xm:f>
          </x14:formula1>
          <xm:sqref>D57</xm:sqref>
        </x14:dataValidation>
        <x14:dataValidation type="list" showInputMessage="1" showErrorMessage="1" xr:uid="{2EAAB630-90F7-49CE-B0EC-A46BE20D418B}">
          <x14:formula1>
            <xm:f>Sheet4!$G$1:$G$4</xm:f>
          </x14:formula1>
          <xm:sqref>D11:D15 D21:D33 D35:D52</xm:sqref>
        </x14:dataValidation>
        <x14:dataValidation type="list" showInputMessage="1" showErrorMessage="1" xr:uid="{EC1ED051-8B9D-442A-BC22-9067B0DA706C}">
          <x14:formula1>
            <xm:f>Sheet4!$D$1:$D$3</xm:f>
          </x14:formula1>
          <xm:sqref>D4:D8</xm:sqref>
        </x14:dataValidation>
        <x14:dataValidation type="list" showInputMessage="1" showErrorMessage="1" xr:uid="{D162F4F2-3812-476C-A4E1-2072B7D274D1}">
          <x14:formula1>
            <xm:f>Sheet4!$L$2:$L$6</xm:f>
          </x14:formula1>
          <xm:sqref>C17</xm:sqref>
        </x14:dataValidation>
        <x14:dataValidation type="list" showInputMessage="1" showErrorMessage="1" xr:uid="{EB7EFE68-D12D-423B-9612-0E9C77A4810A}">
          <x14:formula1>
            <xm:f>Sheet4!$M$2:$M$6</xm:f>
          </x14:formula1>
          <xm:sqref>C18</xm:sqref>
        </x14:dataValidation>
        <x14:dataValidation type="list" showInputMessage="1" showErrorMessage="1" xr:uid="{2BDDD2EE-E59C-4996-914C-A2BF77106E2E}">
          <x14:formula1>
            <xm:f>Sheet4!$N$2:$N$6</xm:f>
          </x14:formula1>
          <xm:sqref>C19</xm:sqref>
        </x14:dataValidation>
        <x14:dataValidation type="list" allowBlank="1" showInputMessage="1" showErrorMessage="1" xr:uid="{62F632F7-D991-46A5-9399-D5880A969147}">
          <x14:formula1>
            <xm:f>Sheet4!$Z$2:$Z$6</xm:f>
          </x14:formula1>
          <xm:sqref>D61</xm:sqref>
        </x14:dataValidation>
        <x14:dataValidation type="list" allowBlank="1" showInputMessage="1" showErrorMessage="1" xr:uid="{9F7B5CB4-2A25-4696-A79E-A4F1AF79ECC5}">
          <x14:formula1>
            <xm:f>Feasability!$B$9:$F$9</xm:f>
          </x14:formula1>
          <xm:sqref>C101</xm:sqref>
        </x14:dataValidation>
        <x14:dataValidation type="list" allowBlank="1" showInputMessage="1" showErrorMessage="1" xr:uid="{78BC7E4A-006B-4758-B1DE-D23D24470FFE}">
          <x14:formula1>
            <xm:f>Feasability!$B$10:$F$10</xm:f>
          </x14:formula1>
          <xm:sqref>C102</xm:sqref>
        </x14:dataValidation>
        <x14:dataValidation type="list" allowBlank="1" showInputMessage="1" showErrorMessage="1" xr:uid="{6A66589E-30AD-48B2-AD40-90989DAE2465}">
          <x14:formula1>
            <xm:f>Feasability!$B$11:$F$11</xm:f>
          </x14:formula1>
          <xm:sqref>C103</xm:sqref>
        </x14:dataValidation>
        <x14:dataValidation type="list" allowBlank="1" showInputMessage="1" showErrorMessage="1" xr:uid="{E8CCB329-DC16-43E3-8F96-68CC15B7CEBA}">
          <x14:formula1>
            <xm:f>Feasability!$B$12:$F$12</xm:f>
          </x14:formula1>
          <xm:sqref>C104</xm:sqref>
        </x14:dataValidation>
        <x14:dataValidation type="list" allowBlank="1" showInputMessage="1" showErrorMessage="1" xr:uid="{5A05DEE2-4004-4670-A6B2-691841F48E27}">
          <x14:formula1>
            <xm:f>Feasability!$B$13:$F$13</xm:f>
          </x14:formula1>
          <xm:sqref>C105</xm:sqref>
        </x14:dataValidation>
        <x14:dataValidation type="list" allowBlank="1" showInputMessage="1" showErrorMessage="1" xr:uid="{B8368BF1-8938-4342-B6EA-7681660B5BBD}">
          <x14:formula1>
            <xm:f>Feasability!$B$14:$F$14</xm:f>
          </x14:formula1>
          <xm:sqref>C106</xm:sqref>
        </x14:dataValidation>
        <x14:dataValidation type="list" allowBlank="1" showInputMessage="1" showErrorMessage="1" xr:uid="{AD7E7CB6-F396-446A-8181-B6F14F634B8A}">
          <x14:formula1>
            <xm:f>Sheet4!$P$2:$P$6</xm:f>
          </x14:formula1>
          <xm:sqref>C64</xm:sqref>
        </x14:dataValidation>
        <x14:dataValidation type="list" allowBlank="1" showInputMessage="1" showErrorMessage="1" xr:uid="{18F7D623-D846-4B90-BBC1-6C79855AFB20}">
          <x14:formula1>
            <xm:f>Sheet4!$Q$2:$Q$6</xm:f>
          </x14:formula1>
          <xm:sqref>C65</xm:sqref>
        </x14:dataValidation>
        <x14:dataValidation type="list" allowBlank="1" showInputMessage="1" showErrorMessage="1" xr:uid="{16B7C168-72A9-4485-9A00-CD620A633F54}">
          <x14:formula1>
            <xm:f>Sheet4!$S$2:$S$4</xm:f>
          </x14:formula1>
          <xm:sqref>C67</xm:sqref>
        </x14:dataValidation>
        <x14:dataValidation type="list" allowBlank="1" showInputMessage="1" showErrorMessage="1" xr:uid="{3B4D7D52-46AE-4D64-AE24-4D22797FD75C}">
          <x14:formula1>
            <xm:f>Sheet4!$T$2:$T$4</xm:f>
          </x14:formula1>
          <xm:sqref>C68</xm:sqref>
        </x14:dataValidation>
        <x14:dataValidation type="list" allowBlank="1" showInputMessage="1" showErrorMessage="1" xr:uid="{EB5B437F-1ADE-4A48-A5E5-9D4309DEDBBD}">
          <x14:formula1>
            <xm:f>Sheet4!$V$2:$V$4</xm:f>
          </x14:formula1>
          <xm:sqref>C70</xm:sqref>
        </x14:dataValidation>
        <x14:dataValidation type="list" allowBlank="1" showInputMessage="1" showErrorMessage="1" xr:uid="{36E5000B-49D5-4B64-B970-CA67EE188B57}">
          <x14:formula1>
            <xm:f>Sheet4!$W$2:$W$4</xm:f>
          </x14:formula1>
          <xm:sqref>C71</xm:sqref>
        </x14:dataValidation>
        <x14:dataValidation type="list" allowBlank="1" showInputMessage="1" showErrorMessage="1" xr:uid="{ADDB904F-E6A9-4445-AD71-5BA0416D8287}">
          <x14:formula1>
            <xm:f>Sheet4!$X$2:$X$6</xm:f>
          </x14:formula1>
          <xm:sqref>C72</xm:sqref>
        </x14:dataValidation>
        <x14:dataValidation type="list" allowBlank="1" showInputMessage="1" showErrorMessage="1" xr:uid="{F9A05764-C974-4927-BA55-5B96EAFEAF1D}">
          <x14:formula1>
            <xm:f>Sheet4!$AA$2:$AA$6</xm:f>
          </x14:formula1>
          <xm:sqref>C74</xm:sqref>
        </x14:dataValidation>
        <x14:dataValidation type="list" allowBlank="1" showInputMessage="1" showErrorMessage="1" xr:uid="{2C147B63-DF95-492A-8AAD-38A1AFD3BBD3}">
          <x14:formula1>
            <xm:f>Sheet4!$AB$2:$AB$4</xm:f>
          </x14:formula1>
          <xm:sqref>C75</xm:sqref>
        </x14:dataValidation>
        <x14:dataValidation type="list" allowBlank="1" showInputMessage="1" showErrorMessage="1" xr:uid="{0CA32EBA-9C5C-4562-B2E0-D3F2D1631D4F}">
          <x14:formula1>
            <xm:f>Sheet4!$AQ$1:$AQ$5</xm:f>
          </x14:formula1>
          <xm:sqref>C107</xm:sqref>
        </x14:dataValidation>
        <x14:dataValidation type="list" showInputMessage="1" showErrorMessage="1" xr:uid="{DAC97287-580B-4593-9A17-86E0E9B22A80}">
          <x14:formula1>
            <xm:f>Sheet4!$J$1:$J$4</xm:f>
          </x14:formula1>
          <xm:sqref>D97:D99 D93:D95</xm:sqref>
        </x14:dataValidation>
        <x14:dataValidation type="list" showInputMessage="1" showErrorMessage="1" xr:uid="{7629366A-E503-411D-903C-8A298C7F0193}">
          <x14:formula1>
            <xm:f>Sheet4!$A$2:$A$5</xm:f>
          </x14:formula1>
          <xm:sqref>D89:D91 D85:D87 D81:D83 D77:D79 D54:D56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974B2-C581-45EB-AECF-C002351C5649}">
  <dimension ref="A2:J21"/>
  <sheetViews>
    <sheetView topLeftCell="A13" workbookViewId="0">
      <selection activeCell="G18" sqref="G18"/>
    </sheetView>
  </sheetViews>
  <sheetFormatPr defaultRowHeight="15" x14ac:dyDescent="0.25"/>
  <cols>
    <col min="1" max="14" width="18.7109375" customWidth="1"/>
  </cols>
  <sheetData>
    <row r="2" spans="1:10" ht="23.25" x14ac:dyDescent="0.35">
      <c r="A2" s="170" t="s">
        <v>92</v>
      </c>
      <c r="B2" s="170"/>
    </row>
    <row r="7" spans="1:10" ht="15.75" thickBot="1" x14ac:dyDescent="0.3"/>
    <row r="8" spans="1:10" ht="15.75" thickBot="1" x14ac:dyDescent="0.3">
      <c r="A8" s="38" t="s">
        <v>93</v>
      </c>
      <c r="B8" s="38" t="s">
        <v>94</v>
      </c>
      <c r="C8" s="38">
        <v>1</v>
      </c>
      <c r="D8" s="38">
        <v>2</v>
      </c>
      <c r="E8" s="38">
        <v>3</v>
      </c>
      <c r="F8" s="38">
        <v>4</v>
      </c>
      <c r="G8" s="38">
        <v>5</v>
      </c>
      <c r="H8" s="38" t="s">
        <v>10</v>
      </c>
      <c r="I8" s="38" t="s">
        <v>95</v>
      </c>
      <c r="J8" s="38" t="s">
        <v>189</v>
      </c>
    </row>
    <row r="9" spans="1:10" ht="45.75" thickBot="1" x14ac:dyDescent="0.3">
      <c r="A9" s="167" t="s">
        <v>96</v>
      </c>
      <c r="B9" s="39" t="s">
        <v>97</v>
      </c>
      <c r="C9" s="40" t="s">
        <v>98</v>
      </c>
      <c r="D9" s="40" t="s">
        <v>99</v>
      </c>
      <c r="E9" s="40" t="s">
        <v>100</v>
      </c>
      <c r="F9" s="40" t="s">
        <v>101</v>
      </c>
      <c r="G9" s="40" t="s">
        <v>102</v>
      </c>
      <c r="H9" s="41"/>
      <c r="I9" s="41">
        <v>4</v>
      </c>
      <c r="J9" s="41">
        <f>(H9*I9)</f>
        <v>0</v>
      </c>
    </row>
    <row r="10" spans="1:10" ht="45.75" thickBot="1" x14ac:dyDescent="0.3">
      <c r="A10" s="168"/>
      <c r="B10" s="39" t="s">
        <v>103</v>
      </c>
      <c r="C10" s="40" t="s">
        <v>104</v>
      </c>
      <c r="D10" s="40" t="s">
        <v>105</v>
      </c>
      <c r="E10" s="40" t="s">
        <v>106</v>
      </c>
      <c r="F10" s="40" t="s">
        <v>107</v>
      </c>
      <c r="G10" s="40" t="s">
        <v>108</v>
      </c>
      <c r="H10" s="41"/>
      <c r="I10" s="41">
        <v>4</v>
      </c>
      <c r="J10" s="41">
        <f t="shared" ref="J10:J21" si="0">(H10*I10)</f>
        <v>0</v>
      </c>
    </row>
    <row r="11" spans="1:10" ht="75.75" thickBot="1" x14ac:dyDescent="0.3">
      <c r="A11" s="169"/>
      <c r="B11" s="39" t="s">
        <v>109</v>
      </c>
      <c r="C11" s="40" t="s">
        <v>110</v>
      </c>
      <c r="D11" s="40" t="s">
        <v>111</v>
      </c>
      <c r="E11" s="40" t="s">
        <v>112</v>
      </c>
      <c r="F11" s="40" t="s">
        <v>113</v>
      </c>
      <c r="G11" s="40" t="s">
        <v>114</v>
      </c>
      <c r="H11" s="41"/>
      <c r="I11" s="41">
        <v>4</v>
      </c>
      <c r="J11" s="41">
        <f t="shared" si="0"/>
        <v>0</v>
      </c>
    </row>
    <row r="12" spans="1:10" ht="60.75" thickBot="1" x14ac:dyDescent="0.3">
      <c r="A12" s="167" t="s">
        <v>115</v>
      </c>
      <c r="B12" s="39" t="s">
        <v>116</v>
      </c>
      <c r="C12" s="40" t="s">
        <v>117</v>
      </c>
      <c r="D12" s="40" t="s">
        <v>118</v>
      </c>
      <c r="E12" s="40" t="s">
        <v>119</v>
      </c>
      <c r="F12" s="40" t="s">
        <v>120</v>
      </c>
      <c r="G12" s="40" t="s">
        <v>121</v>
      </c>
      <c r="H12" s="41"/>
      <c r="I12" s="41">
        <v>3</v>
      </c>
      <c r="J12" s="41">
        <f t="shared" si="0"/>
        <v>0</v>
      </c>
    </row>
    <row r="13" spans="1:10" ht="90.75" thickBot="1" x14ac:dyDescent="0.3">
      <c r="A13" s="169"/>
      <c r="B13" s="39" t="s">
        <v>122</v>
      </c>
      <c r="C13" s="40" t="s">
        <v>117</v>
      </c>
      <c r="D13" s="40" t="s">
        <v>118</v>
      </c>
      <c r="E13" s="40" t="s">
        <v>119</v>
      </c>
      <c r="F13" s="40" t="s">
        <v>120</v>
      </c>
      <c r="G13" s="40" t="s">
        <v>123</v>
      </c>
      <c r="H13" s="41"/>
      <c r="I13" s="41">
        <v>3</v>
      </c>
      <c r="J13" s="41">
        <f t="shared" si="0"/>
        <v>0</v>
      </c>
    </row>
    <row r="14" spans="1:10" ht="45.75" thickBot="1" x14ac:dyDescent="0.3">
      <c r="A14" s="167" t="s">
        <v>124</v>
      </c>
      <c r="B14" s="39" t="s">
        <v>125</v>
      </c>
      <c r="C14" s="40" t="s">
        <v>126</v>
      </c>
      <c r="D14" s="40" t="s">
        <v>127</v>
      </c>
      <c r="E14" s="40" t="s">
        <v>128</v>
      </c>
      <c r="F14" s="40" t="s">
        <v>127</v>
      </c>
      <c r="G14" s="40" t="s">
        <v>129</v>
      </c>
      <c r="H14" s="41"/>
      <c r="I14" s="41">
        <v>3</v>
      </c>
      <c r="J14" s="41">
        <f t="shared" si="0"/>
        <v>0</v>
      </c>
    </row>
    <row r="15" spans="1:10" ht="45.75" thickBot="1" x14ac:dyDescent="0.3">
      <c r="A15" s="168"/>
      <c r="B15" s="39" t="s">
        <v>130</v>
      </c>
      <c r="C15" s="40" t="s">
        <v>29</v>
      </c>
      <c r="D15" s="40" t="s">
        <v>127</v>
      </c>
      <c r="E15" s="40" t="s">
        <v>27</v>
      </c>
      <c r="F15" s="40" t="s">
        <v>127</v>
      </c>
      <c r="G15" s="40" t="s">
        <v>25</v>
      </c>
      <c r="H15" s="41"/>
      <c r="I15" s="41">
        <v>3</v>
      </c>
      <c r="J15" s="41">
        <f t="shared" si="0"/>
        <v>0</v>
      </c>
    </row>
    <row r="16" spans="1:10" ht="45.75" thickBot="1" x14ac:dyDescent="0.3">
      <c r="A16" s="167" t="s">
        <v>131</v>
      </c>
      <c r="B16" s="39" t="s">
        <v>132</v>
      </c>
      <c r="C16" s="40" t="s">
        <v>133</v>
      </c>
      <c r="D16" s="40" t="s">
        <v>127</v>
      </c>
      <c r="E16" s="40" t="s">
        <v>134</v>
      </c>
      <c r="F16" s="40" t="s">
        <v>127</v>
      </c>
      <c r="G16" s="40" t="s">
        <v>135</v>
      </c>
      <c r="H16" s="41"/>
      <c r="I16" s="41">
        <v>3</v>
      </c>
      <c r="J16" s="41">
        <f t="shared" si="0"/>
        <v>0</v>
      </c>
    </row>
    <row r="17" spans="1:10" ht="30.75" thickBot="1" x14ac:dyDescent="0.3">
      <c r="A17" s="168"/>
      <c r="B17" s="39" t="s">
        <v>136</v>
      </c>
      <c r="C17" s="40" t="s">
        <v>133</v>
      </c>
      <c r="D17" s="40" t="s">
        <v>127</v>
      </c>
      <c r="E17" s="40" t="s">
        <v>134</v>
      </c>
      <c r="F17" s="40" t="s">
        <v>127</v>
      </c>
      <c r="G17" s="40" t="s">
        <v>135</v>
      </c>
      <c r="H17" s="41"/>
      <c r="I17" s="41">
        <v>2</v>
      </c>
      <c r="J17" s="41">
        <f t="shared" si="0"/>
        <v>0</v>
      </c>
    </row>
    <row r="18" spans="1:10" ht="19.5" thickBot="1" x14ac:dyDescent="0.3">
      <c r="A18" s="169"/>
      <c r="B18" s="39" t="s">
        <v>137</v>
      </c>
      <c r="C18" s="40" t="s">
        <v>138</v>
      </c>
      <c r="D18" s="40" t="s">
        <v>29</v>
      </c>
      <c r="E18" s="40" t="s">
        <v>27</v>
      </c>
      <c r="F18" s="40" t="s">
        <v>25</v>
      </c>
      <c r="G18" s="40" t="s">
        <v>139</v>
      </c>
      <c r="H18" s="41"/>
      <c r="I18" s="41">
        <v>2</v>
      </c>
      <c r="J18" s="41">
        <f t="shared" si="0"/>
        <v>0</v>
      </c>
    </row>
    <row r="19" spans="1:10" ht="45.75" thickBot="1" x14ac:dyDescent="0.3">
      <c r="A19" s="167" t="s">
        <v>140</v>
      </c>
      <c r="B19" s="39" t="s">
        <v>141</v>
      </c>
      <c r="C19" s="40" t="s">
        <v>142</v>
      </c>
      <c r="D19" s="40" t="s">
        <v>143</v>
      </c>
      <c r="E19" s="40" t="s">
        <v>144</v>
      </c>
      <c r="F19" s="40" t="s">
        <v>145</v>
      </c>
      <c r="G19" s="40" t="s">
        <v>146</v>
      </c>
      <c r="H19" s="41"/>
      <c r="I19" s="41">
        <v>4</v>
      </c>
      <c r="J19" s="41">
        <f t="shared" si="0"/>
        <v>0</v>
      </c>
    </row>
    <row r="20" spans="1:10" ht="45.75" thickBot="1" x14ac:dyDescent="0.3">
      <c r="A20" s="168"/>
      <c r="B20" s="39" t="s">
        <v>147</v>
      </c>
      <c r="C20" s="40" t="s">
        <v>148</v>
      </c>
      <c r="D20" s="40" t="s">
        <v>149</v>
      </c>
      <c r="E20" s="40" t="s">
        <v>150</v>
      </c>
      <c r="F20" s="40" t="s">
        <v>151</v>
      </c>
      <c r="G20" s="40" t="s">
        <v>152</v>
      </c>
      <c r="H20" s="41"/>
      <c r="I20" s="41">
        <v>4</v>
      </c>
      <c r="J20" s="41">
        <f t="shared" si="0"/>
        <v>0</v>
      </c>
    </row>
    <row r="21" spans="1:10" ht="45.75" thickBot="1" x14ac:dyDescent="0.3">
      <c r="A21" s="169"/>
      <c r="B21" s="39" t="s">
        <v>153</v>
      </c>
      <c r="C21" s="40" t="s">
        <v>126</v>
      </c>
      <c r="D21" s="40" t="s">
        <v>154</v>
      </c>
      <c r="E21" s="40" t="s">
        <v>128</v>
      </c>
      <c r="F21" s="40" t="s">
        <v>154</v>
      </c>
      <c r="G21" s="40" t="s">
        <v>129</v>
      </c>
      <c r="H21" s="41"/>
      <c r="I21" s="41">
        <v>3</v>
      </c>
      <c r="J21" s="41">
        <f t="shared" si="0"/>
        <v>0</v>
      </c>
    </row>
  </sheetData>
  <mergeCells count="6">
    <mergeCell ref="A19:A21"/>
    <mergeCell ref="A2:B2"/>
    <mergeCell ref="A9:A11"/>
    <mergeCell ref="A12:A13"/>
    <mergeCell ref="A14:A15"/>
    <mergeCell ref="A16:A18"/>
  </mergeCells>
  <dataValidations count="1">
    <dataValidation type="list" allowBlank="1" showInputMessage="1" showErrorMessage="1" sqref="H9:H21" xr:uid="{B8F21261-63DD-4289-8822-0EE856BFE9EC}">
      <formula1>"1,2,3,4,5"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724C4-B0B1-4856-BEED-2454C6535CFA}">
  <dimension ref="A2:I15"/>
  <sheetViews>
    <sheetView topLeftCell="A11" zoomScale="80" zoomScaleNormal="80" workbookViewId="0">
      <selection activeCell="G18" sqref="G18"/>
    </sheetView>
  </sheetViews>
  <sheetFormatPr defaultRowHeight="15" x14ac:dyDescent="0.25"/>
  <cols>
    <col min="1" max="1" width="25.28515625" customWidth="1"/>
    <col min="2" max="2" width="20" customWidth="1"/>
    <col min="3" max="12" width="18.7109375" customWidth="1"/>
  </cols>
  <sheetData>
    <row r="2" spans="1:9" ht="23.25" x14ac:dyDescent="0.35">
      <c r="A2" s="170" t="s">
        <v>155</v>
      </c>
      <c r="B2" s="170"/>
    </row>
    <row r="7" spans="1:9" ht="15.75" thickBot="1" x14ac:dyDescent="0.3"/>
    <row r="8" spans="1:9" ht="15.75" thickBot="1" x14ac:dyDescent="0.3">
      <c r="A8" s="42" t="s">
        <v>94</v>
      </c>
      <c r="B8" s="43">
        <v>1</v>
      </c>
      <c r="C8" s="43">
        <v>2</v>
      </c>
      <c r="D8" s="43">
        <v>3</v>
      </c>
      <c r="E8" s="43">
        <v>4</v>
      </c>
      <c r="F8" s="43">
        <v>5</v>
      </c>
      <c r="G8" s="43" t="s">
        <v>10</v>
      </c>
      <c r="H8" s="43" t="s">
        <v>95</v>
      </c>
      <c r="I8" s="43" t="s">
        <v>189</v>
      </c>
    </row>
    <row r="9" spans="1:9" ht="72" customHeight="1" thickBot="1" x14ac:dyDescent="0.3">
      <c r="A9" s="44" t="s">
        <v>156</v>
      </c>
      <c r="B9" s="40" t="s">
        <v>157</v>
      </c>
      <c r="C9" s="40" t="s">
        <v>158</v>
      </c>
      <c r="D9" s="40" t="s">
        <v>159</v>
      </c>
      <c r="E9" s="40" t="s">
        <v>160</v>
      </c>
      <c r="F9" s="40" t="s">
        <v>161</v>
      </c>
      <c r="G9" s="41"/>
      <c r="H9" s="41">
        <v>3</v>
      </c>
      <c r="I9" s="41">
        <f>(G9*H9)</f>
        <v>0</v>
      </c>
    </row>
    <row r="10" spans="1:9" ht="76.5" customHeight="1" thickBot="1" x14ac:dyDescent="0.3">
      <c r="A10" s="44" t="s">
        <v>162</v>
      </c>
      <c r="B10" s="40" t="s">
        <v>157</v>
      </c>
      <c r="C10" s="40" t="s">
        <v>158</v>
      </c>
      <c r="D10" s="40" t="s">
        <v>159</v>
      </c>
      <c r="E10" s="40" t="s">
        <v>160</v>
      </c>
      <c r="F10" s="40" t="s">
        <v>161</v>
      </c>
      <c r="G10" s="41"/>
      <c r="H10" s="41">
        <v>3</v>
      </c>
      <c r="I10" s="41">
        <f>(G10*H10)</f>
        <v>0</v>
      </c>
    </row>
    <row r="11" spans="1:9" ht="108" customHeight="1" thickBot="1" x14ac:dyDescent="0.3">
      <c r="A11" s="44" t="s">
        <v>163</v>
      </c>
      <c r="B11" s="40" t="s">
        <v>164</v>
      </c>
      <c r="C11" s="40" t="s">
        <v>165</v>
      </c>
      <c r="D11" s="40" t="s">
        <v>166</v>
      </c>
      <c r="E11" s="40" t="s">
        <v>167</v>
      </c>
      <c r="F11" s="40" t="s">
        <v>168</v>
      </c>
      <c r="G11" s="41"/>
      <c r="H11" s="41">
        <v>2</v>
      </c>
      <c r="I11" s="41">
        <f t="shared" ref="I11:I15" si="0">(G11*H11)</f>
        <v>0</v>
      </c>
    </row>
    <row r="12" spans="1:9" ht="45.75" thickBot="1" x14ac:dyDescent="0.3">
      <c r="A12" s="44" t="s">
        <v>169</v>
      </c>
      <c r="B12" s="40" t="s">
        <v>170</v>
      </c>
      <c r="C12" s="40" t="s">
        <v>171</v>
      </c>
      <c r="D12" s="40" t="s">
        <v>172</v>
      </c>
      <c r="E12" s="40" t="s">
        <v>173</v>
      </c>
      <c r="F12" s="40" t="s">
        <v>174</v>
      </c>
      <c r="G12" s="41"/>
      <c r="H12" s="41">
        <v>2</v>
      </c>
      <c r="I12" s="41">
        <f t="shared" si="0"/>
        <v>0</v>
      </c>
    </row>
    <row r="13" spans="1:9" ht="97.5" customHeight="1" thickBot="1" x14ac:dyDescent="0.3">
      <c r="A13" s="44" t="s">
        <v>175</v>
      </c>
      <c r="B13" s="40" t="s">
        <v>176</v>
      </c>
      <c r="C13" s="40" t="s">
        <v>177</v>
      </c>
      <c r="D13" s="40" t="s">
        <v>178</v>
      </c>
      <c r="E13" s="40" t="s">
        <v>179</v>
      </c>
      <c r="F13" s="40" t="s">
        <v>180</v>
      </c>
      <c r="G13" s="41"/>
      <c r="H13" s="41">
        <v>3</v>
      </c>
      <c r="I13" s="41">
        <f t="shared" si="0"/>
        <v>0</v>
      </c>
    </row>
    <row r="14" spans="1:9" ht="139.5" customHeight="1" thickBot="1" x14ac:dyDescent="0.3">
      <c r="A14" s="47" t="s">
        <v>181</v>
      </c>
      <c r="B14" s="45" t="s">
        <v>182</v>
      </c>
      <c r="C14" s="45" t="s">
        <v>190</v>
      </c>
      <c r="D14" s="45" t="s">
        <v>191</v>
      </c>
      <c r="E14" s="45" t="s">
        <v>192</v>
      </c>
      <c r="F14" s="45" t="s">
        <v>193</v>
      </c>
      <c r="G14" s="46"/>
      <c r="H14" s="46">
        <v>4</v>
      </c>
      <c r="I14" s="41">
        <f t="shared" si="0"/>
        <v>0</v>
      </c>
    </row>
    <row r="15" spans="1:9" ht="75.75" thickBot="1" x14ac:dyDescent="0.3">
      <c r="A15" s="44" t="s">
        <v>183</v>
      </c>
      <c r="B15" s="40" t="s">
        <v>184</v>
      </c>
      <c r="C15" s="40" t="s">
        <v>185</v>
      </c>
      <c r="D15" s="40" t="s">
        <v>186</v>
      </c>
      <c r="E15" s="40" t="s">
        <v>187</v>
      </c>
      <c r="F15" s="40" t="s">
        <v>188</v>
      </c>
      <c r="G15" s="41"/>
      <c r="H15" s="41">
        <v>3</v>
      </c>
      <c r="I15" s="41">
        <f t="shared" si="0"/>
        <v>0</v>
      </c>
    </row>
  </sheetData>
  <mergeCells count="1">
    <mergeCell ref="A2:B2"/>
  </mergeCells>
  <dataValidations count="1">
    <dataValidation type="list" allowBlank="1" showInputMessage="1" showErrorMessage="1" sqref="G9:G15" xr:uid="{A1EC749E-5CE8-4968-8FA6-A60CDA8B8EED}">
      <formula1>"1,2,3,4,5"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1926-44F7-43A0-B2AB-E52E4268F667}">
  <dimension ref="A1:AQ6"/>
  <sheetViews>
    <sheetView topLeftCell="A2" workbookViewId="0">
      <selection activeCell="G18" sqref="G18"/>
    </sheetView>
  </sheetViews>
  <sheetFormatPr defaultRowHeight="15" x14ac:dyDescent="0.25"/>
  <cols>
    <col min="7" max="7" width="17.7109375" bestFit="1" customWidth="1"/>
    <col min="10" max="10" width="15.140625" bestFit="1" customWidth="1"/>
  </cols>
  <sheetData>
    <row r="1" spans="1:43" ht="195.75" thickBot="1" x14ac:dyDescent="0.3">
      <c r="A1" t="s">
        <v>1</v>
      </c>
      <c r="D1" t="s">
        <v>4</v>
      </c>
      <c r="G1" t="s">
        <v>16</v>
      </c>
      <c r="J1" s="1" t="s">
        <v>32</v>
      </c>
      <c r="K1" s="167" t="s">
        <v>96</v>
      </c>
      <c r="L1" s="39" t="s">
        <v>97</v>
      </c>
      <c r="M1" s="39" t="s">
        <v>103</v>
      </c>
      <c r="N1" s="39" t="s">
        <v>109</v>
      </c>
      <c r="O1" s="167" t="s">
        <v>115</v>
      </c>
      <c r="P1" s="39" t="s">
        <v>116</v>
      </c>
      <c r="Q1" s="39" t="s">
        <v>122</v>
      </c>
      <c r="R1" s="167" t="s">
        <v>124</v>
      </c>
      <c r="S1" s="39" t="s">
        <v>125</v>
      </c>
      <c r="T1" s="39" t="s">
        <v>130</v>
      </c>
      <c r="U1" s="167" t="s">
        <v>131</v>
      </c>
      <c r="V1" s="39" t="s">
        <v>132</v>
      </c>
      <c r="W1" s="39" t="s">
        <v>136</v>
      </c>
      <c r="X1" s="39" t="s">
        <v>137</v>
      </c>
      <c r="Y1" s="167" t="s">
        <v>140</v>
      </c>
      <c r="Z1" s="39" t="s">
        <v>141</v>
      </c>
      <c r="AA1" s="39" t="s">
        <v>147</v>
      </c>
      <c r="AB1" s="39" t="s">
        <v>153</v>
      </c>
      <c r="AD1" s="44" t="s">
        <v>156</v>
      </c>
      <c r="AE1" s="40" t="s">
        <v>157</v>
      </c>
      <c r="AF1" s="44" t="s">
        <v>162</v>
      </c>
      <c r="AG1" s="40" t="s">
        <v>157</v>
      </c>
      <c r="AH1" s="44" t="s">
        <v>163</v>
      </c>
      <c r="AI1" s="40" t="s">
        <v>164</v>
      </c>
      <c r="AJ1" s="44" t="s">
        <v>169</v>
      </c>
      <c r="AK1" s="40" t="s">
        <v>170</v>
      </c>
      <c r="AL1" s="44" t="s">
        <v>175</v>
      </c>
      <c r="AM1" s="40" t="s">
        <v>176</v>
      </c>
      <c r="AN1" s="171" t="s">
        <v>181</v>
      </c>
      <c r="AO1" s="45" t="s">
        <v>182</v>
      </c>
      <c r="AP1" s="44" t="s">
        <v>183</v>
      </c>
      <c r="AQ1" s="40" t="s">
        <v>184</v>
      </c>
    </row>
    <row r="2" spans="1:43" ht="150.75" thickBot="1" x14ac:dyDescent="0.3">
      <c r="A2" t="s">
        <v>29</v>
      </c>
      <c r="D2" t="s">
        <v>7</v>
      </c>
      <c r="G2" t="s">
        <v>23</v>
      </c>
      <c r="J2" s="1" t="s">
        <v>33</v>
      </c>
      <c r="K2" s="168"/>
      <c r="L2" s="40" t="s">
        <v>98</v>
      </c>
      <c r="M2" s="40" t="s">
        <v>104</v>
      </c>
      <c r="N2" s="40" t="s">
        <v>110</v>
      </c>
      <c r="O2" s="169"/>
      <c r="P2" s="40" t="s">
        <v>117</v>
      </c>
      <c r="Q2" s="40" t="s">
        <v>117</v>
      </c>
      <c r="R2" s="168"/>
      <c r="S2" s="40" t="s">
        <v>126</v>
      </c>
      <c r="T2" s="40" t="s">
        <v>29</v>
      </c>
      <c r="U2" s="168"/>
      <c r="V2" s="40" t="s">
        <v>133</v>
      </c>
      <c r="W2" s="40" t="s">
        <v>133</v>
      </c>
      <c r="X2" s="40" t="s">
        <v>138</v>
      </c>
      <c r="Y2" s="168"/>
      <c r="Z2" s="40" t="s">
        <v>142</v>
      </c>
      <c r="AA2" s="40" t="s">
        <v>148</v>
      </c>
      <c r="AB2" s="40" t="s">
        <v>126</v>
      </c>
      <c r="AE2" s="40" t="s">
        <v>158</v>
      </c>
      <c r="AG2" s="40" t="s">
        <v>158</v>
      </c>
      <c r="AI2" s="40" t="s">
        <v>165</v>
      </c>
      <c r="AK2" s="40" t="s">
        <v>171</v>
      </c>
      <c r="AM2" s="40" t="s">
        <v>177</v>
      </c>
      <c r="AN2" s="172"/>
      <c r="AO2" s="45" t="s">
        <v>190</v>
      </c>
      <c r="AP2" s="45"/>
      <c r="AQ2" s="40" t="s">
        <v>185</v>
      </c>
    </row>
    <row r="3" spans="1:43" ht="180.75" thickBot="1" x14ac:dyDescent="0.3">
      <c r="A3" t="s">
        <v>27</v>
      </c>
      <c r="D3" t="s">
        <v>13</v>
      </c>
      <c r="G3" t="s">
        <v>50</v>
      </c>
      <c r="J3" s="1" t="s">
        <v>38</v>
      </c>
      <c r="K3" s="169"/>
      <c r="L3" s="40" t="s">
        <v>99</v>
      </c>
      <c r="M3" s="40" t="s">
        <v>105</v>
      </c>
      <c r="N3" s="40" t="s">
        <v>111</v>
      </c>
      <c r="P3" s="40" t="s">
        <v>118</v>
      </c>
      <c r="Q3" s="40" t="s">
        <v>118</v>
      </c>
      <c r="S3" s="40" t="s">
        <v>128</v>
      </c>
      <c r="T3" s="40" t="s">
        <v>27</v>
      </c>
      <c r="U3" s="169"/>
      <c r="V3" s="40" t="s">
        <v>134</v>
      </c>
      <c r="W3" s="40" t="s">
        <v>134</v>
      </c>
      <c r="X3" s="40" t="s">
        <v>29</v>
      </c>
      <c r="Y3" s="169"/>
      <c r="Z3" s="40" t="s">
        <v>143</v>
      </c>
      <c r="AA3" s="40" t="s">
        <v>149</v>
      </c>
      <c r="AB3" s="40" t="s">
        <v>128</v>
      </c>
      <c r="AE3" s="40" t="s">
        <v>159</v>
      </c>
      <c r="AG3" s="40" t="s">
        <v>159</v>
      </c>
      <c r="AI3" s="40" t="s">
        <v>166</v>
      </c>
      <c r="AK3" s="40" t="s">
        <v>172</v>
      </c>
      <c r="AM3" s="40" t="s">
        <v>178</v>
      </c>
      <c r="AO3" s="45" t="s">
        <v>191</v>
      </c>
      <c r="AP3" s="45"/>
      <c r="AQ3" s="40" t="s">
        <v>186</v>
      </c>
    </row>
    <row r="4" spans="1:43" ht="150.75" thickBot="1" x14ac:dyDescent="0.3">
      <c r="A4" t="s">
        <v>25</v>
      </c>
      <c r="G4" t="s">
        <v>13</v>
      </c>
      <c r="L4" s="40" t="s">
        <v>100</v>
      </c>
      <c r="M4" s="40" t="s">
        <v>106</v>
      </c>
      <c r="N4" s="40" t="s">
        <v>112</v>
      </c>
      <c r="P4" s="40" t="s">
        <v>119</v>
      </c>
      <c r="Q4" s="40" t="s">
        <v>119</v>
      </c>
      <c r="S4" s="40" t="s">
        <v>129</v>
      </c>
      <c r="T4" s="40" t="s">
        <v>25</v>
      </c>
      <c r="V4" s="40" t="s">
        <v>135</v>
      </c>
      <c r="W4" s="40" t="s">
        <v>135</v>
      </c>
      <c r="X4" s="40" t="s">
        <v>27</v>
      </c>
      <c r="Z4" s="40" t="s">
        <v>144</v>
      </c>
      <c r="AA4" s="40" t="s">
        <v>150</v>
      </c>
      <c r="AB4" s="40" t="s">
        <v>129</v>
      </c>
      <c r="AE4" s="40" t="s">
        <v>160</v>
      </c>
      <c r="AG4" s="40" t="s">
        <v>160</v>
      </c>
      <c r="AI4" s="40" t="s">
        <v>167</v>
      </c>
      <c r="AK4" s="40" t="s">
        <v>173</v>
      </c>
      <c r="AM4" s="40" t="s">
        <v>179</v>
      </c>
      <c r="AO4" s="45" t="s">
        <v>192</v>
      </c>
      <c r="AP4" s="45"/>
      <c r="AQ4" s="40" t="s">
        <v>187</v>
      </c>
    </row>
    <row r="5" spans="1:43" ht="150.75" thickBot="1" x14ac:dyDescent="0.3">
      <c r="L5" s="40" t="s">
        <v>101</v>
      </c>
      <c r="M5" s="40" t="s">
        <v>107</v>
      </c>
      <c r="N5" s="40" t="s">
        <v>113</v>
      </c>
      <c r="P5" s="40" t="s">
        <v>120</v>
      </c>
      <c r="Q5" s="40" t="s">
        <v>120</v>
      </c>
      <c r="S5" s="40"/>
      <c r="T5" s="40"/>
      <c r="V5" s="40" t="s">
        <v>127</v>
      </c>
      <c r="W5" s="40" t="s">
        <v>127</v>
      </c>
      <c r="X5" s="40" t="s">
        <v>25</v>
      </c>
      <c r="Z5" s="40" t="s">
        <v>145</v>
      </c>
      <c r="AA5" s="40" t="s">
        <v>151</v>
      </c>
      <c r="AB5" s="40"/>
      <c r="AE5" s="40" t="s">
        <v>161</v>
      </c>
      <c r="AG5" s="40" t="s">
        <v>161</v>
      </c>
      <c r="AI5" s="40" t="s">
        <v>168</v>
      </c>
      <c r="AK5" s="40" t="s">
        <v>174</v>
      </c>
      <c r="AM5" s="40" t="s">
        <v>180</v>
      </c>
      <c r="AO5" s="45" t="s">
        <v>193</v>
      </c>
      <c r="AP5" s="45"/>
      <c r="AQ5" s="40" t="s">
        <v>188</v>
      </c>
    </row>
    <row r="6" spans="1:43" ht="105.75" thickBot="1" x14ac:dyDescent="0.3">
      <c r="L6" s="40" t="s">
        <v>102</v>
      </c>
      <c r="M6" s="40" t="s">
        <v>108</v>
      </c>
      <c r="N6" s="40" t="s">
        <v>114</v>
      </c>
      <c r="P6" s="40" t="s">
        <v>121</v>
      </c>
      <c r="Q6" s="40" t="s">
        <v>123</v>
      </c>
      <c r="X6" s="40" t="s">
        <v>139</v>
      </c>
      <c r="Z6" s="40" t="s">
        <v>146</v>
      </c>
      <c r="AA6" s="40" t="s">
        <v>152</v>
      </c>
    </row>
  </sheetData>
  <mergeCells count="6">
    <mergeCell ref="AN1:AN2"/>
    <mergeCell ref="K1:K3"/>
    <mergeCell ref="O1:O2"/>
    <mergeCell ref="R1:R2"/>
    <mergeCell ref="U1:U3"/>
    <mergeCell ref="Y1:Y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72C33C8C164B40AE1BA89819F57FFA" ma:contentTypeVersion="17" ma:contentTypeDescription="Create a new document." ma:contentTypeScope="" ma:versionID="b859135d4bef9c1f05b0c80570075bb6">
  <xsd:schema xmlns:xsd="http://www.w3.org/2001/XMLSchema" xmlns:xs="http://www.w3.org/2001/XMLSchema" xmlns:p="http://schemas.microsoft.com/office/2006/metadata/properties" xmlns:ns2="219baafa-49ba-40f1-811a-587cb6ff0d61" xmlns:ns3="fd98b1b5-df46-40d8-82f0-36dd35fd51c6" targetNamespace="http://schemas.microsoft.com/office/2006/metadata/properties" ma:root="true" ma:fieldsID="3427f536dd7787223b0d264a4fd0c410" ns2:_="" ns3:_="">
    <xsd:import namespace="219baafa-49ba-40f1-811a-587cb6ff0d61"/>
    <xsd:import namespace="fd98b1b5-df46-40d8-82f0-36dd35fd51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baafa-49ba-40f1-811a-587cb6ff0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d05545-b86c-4f8f-a142-086a5e60f7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8b1b5-df46-40d8-82f0-36dd35fd51c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2bcdae3-3e73-499b-9409-657d3561efb8}" ma:internalName="TaxCatchAll" ma:showField="CatchAllData" ma:web="fd98b1b5-df46-40d8-82f0-36dd35fd51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9baafa-49ba-40f1-811a-587cb6ff0d61">
      <Terms xmlns="http://schemas.microsoft.com/office/infopath/2007/PartnerControls"/>
    </lcf76f155ced4ddcb4097134ff3c332f>
    <TaxCatchAll xmlns="fd98b1b5-df46-40d8-82f0-36dd35fd51c6" xsi:nil="true"/>
  </documentManagement>
</p:properties>
</file>

<file path=customXml/itemProps1.xml><?xml version="1.0" encoding="utf-8"?>
<ds:datastoreItem xmlns:ds="http://schemas.openxmlformats.org/officeDocument/2006/customXml" ds:itemID="{7ADD70A9-E02D-48DE-A4BA-DDF96D5CAB4F}"/>
</file>

<file path=customXml/itemProps2.xml><?xml version="1.0" encoding="utf-8"?>
<ds:datastoreItem xmlns:ds="http://schemas.openxmlformats.org/officeDocument/2006/customXml" ds:itemID="{F5782C07-9CFF-4C7C-AB56-30D33183F36A}"/>
</file>

<file path=customXml/itemProps3.xml><?xml version="1.0" encoding="utf-8"?>
<ds:datastoreItem xmlns:ds="http://schemas.openxmlformats.org/officeDocument/2006/customXml" ds:itemID="{06195836-18F2-4A59-A4BE-600528EE79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Assessment</vt:lpstr>
      <vt:lpstr>Impact</vt:lpstr>
      <vt:lpstr>Feasability</vt:lpstr>
      <vt:lpstr>Sheet4</vt:lpstr>
      <vt:lpstr>Assessment!Print_Area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2025-03-11T10:41:45Z</dcterms:created>
  <dcterms:modified xsi:type="dcterms:W3CDTF">2025-03-11T10:41:50Z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0x010100C372C33C8C164B40AE1BA89819F57FFA</vt:lpwstr>
  </property>
</Properties>
</file>